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05" yWindow="4080" windowWidth="12120" windowHeight="4980" tabRatio="918"/>
  </bookViews>
  <sheets>
    <sheet name="CONVOCATION" sheetId="21" r:id="rId1"/>
    <sheet name="MESSIEURS ELITE" sheetId="1" r:id="rId2"/>
    <sheet name="GARCONS -18" sheetId="2" r:id="rId3"/>
    <sheet name="GARCONS -15" sheetId="3" r:id="rId4"/>
    <sheet name="GARCONS -13" sheetId="4" r:id="rId5"/>
    <sheet name="GARCONS -11" sheetId="5" r:id="rId6"/>
    <sheet name="DAMES ELITE" sheetId="6" r:id="rId7"/>
    <sheet name="FILLES -18" sheetId="7" r:id="rId8"/>
    <sheet name="FILLES -15" sheetId="8" r:id="rId9"/>
    <sheet name="FILLES -13" sheetId="9" r:id="rId10"/>
    <sheet name="FILLES -11" sheetId="10" r:id="rId11"/>
    <sheet name="Garçons" sheetId="11" state="hidden" r:id="rId12"/>
    <sheet name="Filles" sheetId="12" state="hidden" r:id="rId13"/>
    <sheet name="Paramètres" sheetId="13" state="hidden" r:id="rId14"/>
    <sheet name="Base Listes" sheetId="14" state="hidden" r:id="rId15"/>
    <sheet name="edt_rapport Garçons" sheetId="15" state="hidden" r:id="rId16"/>
    <sheet name="Liste en forme Garçons" sheetId="16" state="hidden" r:id="rId17"/>
    <sheet name="edt_rapport Filles" sheetId="17" state="hidden" r:id="rId18"/>
    <sheet name="Liste en forme Filles" sheetId="18" state="hidden" r:id="rId19"/>
    <sheet name="Clubs" sheetId="19" state="hidden" r:id="rId20"/>
    <sheet name="ENVOI" sheetId="20" r:id="rId21"/>
  </sheets>
  <definedNames>
    <definedName name="Z_463E170A_BC43_40FC_B560_85BBAB7B6F04_.wvu.Cols" localSheetId="14" hidden="1">'Base Listes'!$F:$F,'Base Listes'!$P:$AA</definedName>
    <definedName name="Z_463E170A_BC43_40FC_B560_85BBAB7B6F04_.wvu.Cols" localSheetId="6" hidden="1">'DAMES ELITE'!$F:$F,'DAMES ELITE'!$P:$AA</definedName>
    <definedName name="Z_463E170A_BC43_40FC_B560_85BBAB7B6F04_.wvu.Cols" localSheetId="12" hidden="1">Filles!$P:$X</definedName>
    <definedName name="Z_463E170A_BC43_40FC_B560_85BBAB7B6F04_.wvu.Cols" localSheetId="10" hidden="1">'FILLES -11'!$F:$F,'FILLES -11'!$P:$AA</definedName>
    <definedName name="Z_463E170A_BC43_40FC_B560_85BBAB7B6F04_.wvu.Cols" localSheetId="9" hidden="1">'FILLES -13'!$F:$F,'FILLES -13'!$P:$AA</definedName>
    <definedName name="Z_463E170A_BC43_40FC_B560_85BBAB7B6F04_.wvu.Cols" localSheetId="8" hidden="1">'FILLES -15'!$F:$F,'FILLES -15'!$P:$AA</definedName>
    <definedName name="Z_463E170A_BC43_40FC_B560_85BBAB7B6F04_.wvu.Cols" localSheetId="7" hidden="1">'FILLES -18'!$F:$F,'FILLES -18'!$P:$AA</definedName>
    <definedName name="Z_463E170A_BC43_40FC_B560_85BBAB7B6F04_.wvu.Cols" localSheetId="11" hidden="1">Garçons!$P:$X</definedName>
    <definedName name="Z_463E170A_BC43_40FC_B560_85BBAB7B6F04_.wvu.Cols" localSheetId="5" hidden="1">'GARCONS -11'!$F:$F,'GARCONS -11'!$P:$AA</definedName>
    <definedName name="Z_463E170A_BC43_40FC_B560_85BBAB7B6F04_.wvu.Cols" localSheetId="4" hidden="1">'GARCONS -13'!$F:$F,'GARCONS -13'!$P:$AA</definedName>
    <definedName name="Z_463E170A_BC43_40FC_B560_85BBAB7B6F04_.wvu.Cols" localSheetId="3" hidden="1">'GARCONS -15'!$F:$F,'GARCONS -15'!$P:$AA</definedName>
    <definedName name="Z_463E170A_BC43_40FC_B560_85BBAB7B6F04_.wvu.Cols" localSheetId="2" hidden="1">'GARCONS -18'!$F:$F,'GARCONS -18'!$P:$AA</definedName>
    <definedName name="Z_463E170A_BC43_40FC_B560_85BBAB7B6F04_.wvu.Cols" localSheetId="1" hidden="1">'MESSIEURS ELITE'!$F:$F,'MESSIEURS ELITE'!$P:$AA</definedName>
  </definedNames>
  <calcPr calcId="145621"/>
  <customWorkbookViews>
    <customWorkbookView name="admin - Affichage personnalisé" guid="{463E170A-BC43-40FC-B560-85BBAB7B6F04}" mergeInterval="0" personalView="1" maximized="1" windowWidth="1916" windowHeight="815" tabRatio="986" activeSheetId="1"/>
  </customWorkbookViews>
</workbook>
</file>

<file path=xl/calcChain.xml><?xml version="1.0" encoding="utf-8"?>
<calcChain xmlns="http://schemas.openxmlformats.org/spreadsheetml/2006/main">
  <c r="S36" i="5" l="1"/>
  <c r="R36" i="5"/>
  <c r="Q36" i="5"/>
  <c r="P36" i="5"/>
  <c r="T36" i="5" s="1"/>
  <c r="I36" i="5"/>
  <c r="G36" i="5"/>
  <c r="F36" i="5"/>
  <c r="S35" i="5"/>
  <c r="R35" i="5"/>
  <c r="Q35" i="5"/>
  <c r="P35" i="5"/>
  <c r="I35" i="5"/>
  <c r="G35" i="5"/>
  <c r="H35" i="5" s="1"/>
  <c r="F35" i="5"/>
  <c r="S31" i="4"/>
  <c r="R31" i="4"/>
  <c r="Q31" i="4"/>
  <c r="P31" i="4"/>
  <c r="I31" i="4"/>
  <c r="G31" i="4"/>
  <c r="F31" i="4"/>
  <c r="S30" i="4"/>
  <c r="R30" i="4"/>
  <c r="Q30" i="4"/>
  <c r="P30" i="4"/>
  <c r="I30" i="4"/>
  <c r="G30" i="4"/>
  <c r="H30" i="4" s="1"/>
  <c r="F30" i="4"/>
  <c r="S29" i="4"/>
  <c r="R29" i="4"/>
  <c r="Q29" i="4"/>
  <c r="P29" i="4"/>
  <c r="T29" i="4" s="1"/>
  <c r="I29" i="4"/>
  <c r="G29" i="4"/>
  <c r="H29" i="4" s="1"/>
  <c r="F29" i="4"/>
  <c r="S28" i="4"/>
  <c r="R28" i="4"/>
  <c r="Q28" i="4"/>
  <c r="P28" i="4"/>
  <c r="I28" i="4"/>
  <c r="G28" i="4"/>
  <c r="H28" i="4" s="1"/>
  <c r="F28" i="4"/>
  <c r="S27" i="4"/>
  <c r="R27" i="4"/>
  <c r="Q27" i="4"/>
  <c r="P27" i="4"/>
  <c r="I27" i="4"/>
  <c r="G27" i="4"/>
  <c r="H27" i="4" s="1"/>
  <c r="F27" i="4"/>
  <c r="S26" i="4"/>
  <c r="R26" i="4"/>
  <c r="Q26" i="4"/>
  <c r="P26" i="4"/>
  <c r="I26" i="4"/>
  <c r="G26" i="4"/>
  <c r="H26" i="4" s="1"/>
  <c r="F26" i="4"/>
  <c r="S25" i="4"/>
  <c r="R25" i="4"/>
  <c r="Q25" i="4"/>
  <c r="P25" i="4"/>
  <c r="T25" i="4" s="1"/>
  <c r="I25" i="4"/>
  <c r="G25" i="4"/>
  <c r="H25" i="4" s="1"/>
  <c r="F25" i="4"/>
  <c r="S28" i="3"/>
  <c r="R28" i="3"/>
  <c r="Q28" i="3"/>
  <c r="P28" i="3"/>
  <c r="I28" i="3"/>
  <c r="G28" i="3"/>
  <c r="H28" i="3" s="1"/>
  <c r="F28" i="3"/>
  <c r="S27" i="3"/>
  <c r="R27" i="3"/>
  <c r="Q27" i="3"/>
  <c r="P27" i="3"/>
  <c r="I27" i="3"/>
  <c r="G27" i="3"/>
  <c r="H27" i="3" s="1"/>
  <c r="F27" i="3"/>
  <c r="S26" i="3"/>
  <c r="R26" i="3"/>
  <c r="Q26" i="3"/>
  <c r="P26" i="3"/>
  <c r="I26" i="3"/>
  <c r="G26" i="3"/>
  <c r="H26" i="3" s="1"/>
  <c r="F26" i="3"/>
  <c r="S25" i="3"/>
  <c r="R25" i="3"/>
  <c r="Q25" i="3"/>
  <c r="P25" i="3"/>
  <c r="T25" i="3" s="1"/>
  <c r="I25" i="3"/>
  <c r="G25" i="3"/>
  <c r="H25" i="3" s="1"/>
  <c r="F25" i="3"/>
  <c r="S24" i="3"/>
  <c r="R24" i="3"/>
  <c r="Q24" i="3"/>
  <c r="P24" i="3"/>
  <c r="I24" i="3"/>
  <c r="G24" i="3"/>
  <c r="H24" i="3" s="1"/>
  <c r="F24" i="3"/>
  <c r="S26" i="2"/>
  <c r="R26" i="2"/>
  <c r="Q26" i="2"/>
  <c r="P26" i="2"/>
  <c r="I26" i="2"/>
  <c r="G26" i="2"/>
  <c r="F26" i="2"/>
  <c r="S25" i="2"/>
  <c r="R25" i="2"/>
  <c r="Q25" i="2"/>
  <c r="P25" i="2"/>
  <c r="I25" i="2"/>
  <c r="G25" i="2"/>
  <c r="F25" i="2"/>
  <c r="S24" i="2"/>
  <c r="R24" i="2"/>
  <c r="Q24" i="2"/>
  <c r="P24" i="2"/>
  <c r="T24" i="2" s="1"/>
  <c r="I24" i="2"/>
  <c r="G24" i="2"/>
  <c r="F24" i="2"/>
  <c r="T24" i="3" l="1"/>
  <c r="V24" i="3" s="1"/>
  <c r="T28" i="3"/>
  <c r="T28" i="4"/>
  <c r="U28" i="4" s="1"/>
  <c r="T35" i="5"/>
  <c r="V35" i="5" s="1"/>
  <c r="T26" i="2"/>
  <c r="T27" i="3"/>
  <c r="T27" i="4"/>
  <c r="V27" i="4" s="1"/>
  <c r="T31" i="4"/>
  <c r="V31" i="4" s="1"/>
  <c r="T25" i="2"/>
  <c r="V25" i="2" s="1"/>
  <c r="T26" i="3"/>
  <c r="V26" i="3" s="1"/>
  <c r="T26" i="4"/>
  <c r="U26" i="4" s="1"/>
  <c r="T30" i="4"/>
  <c r="H24" i="2"/>
  <c r="H25" i="2"/>
  <c r="H26" i="2"/>
  <c r="V36" i="5"/>
  <c r="U36" i="5"/>
  <c r="H36" i="5"/>
  <c r="V25" i="4"/>
  <c r="U25" i="4"/>
  <c r="V28" i="4"/>
  <c r="V29" i="4"/>
  <c r="U29" i="4"/>
  <c r="V30" i="4"/>
  <c r="U30" i="4"/>
  <c r="V26" i="4"/>
  <c r="U27" i="4"/>
  <c r="H31" i="4"/>
  <c r="V25" i="3"/>
  <c r="U25" i="3"/>
  <c r="V27" i="3"/>
  <c r="U27" i="3"/>
  <c r="V28" i="3"/>
  <c r="U28" i="3"/>
  <c r="V24" i="2"/>
  <c r="U24" i="2"/>
  <c r="U25" i="2"/>
  <c r="V26" i="2"/>
  <c r="U26" i="2"/>
  <c r="S47" i="1"/>
  <c r="R47" i="1"/>
  <c r="Q47" i="1"/>
  <c r="P47" i="1"/>
  <c r="T47" i="1" s="1"/>
  <c r="I47" i="1"/>
  <c r="G47" i="1"/>
  <c r="F47" i="1"/>
  <c r="S46" i="1"/>
  <c r="R46" i="1"/>
  <c r="Q46" i="1"/>
  <c r="P46" i="1"/>
  <c r="I46" i="1"/>
  <c r="G46" i="1"/>
  <c r="H46" i="1" s="1"/>
  <c r="F46" i="1"/>
  <c r="S45" i="1"/>
  <c r="R45" i="1"/>
  <c r="Q45" i="1"/>
  <c r="P45" i="1"/>
  <c r="I45" i="1"/>
  <c r="G45" i="1"/>
  <c r="H45" i="1" s="1"/>
  <c r="F45" i="1"/>
  <c r="S44" i="1"/>
  <c r="R44" i="1"/>
  <c r="Q44" i="1"/>
  <c r="P44" i="1"/>
  <c r="I44" i="1"/>
  <c r="G44" i="1"/>
  <c r="H44" i="1" s="1"/>
  <c r="F44" i="1"/>
  <c r="S43" i="1"/>
  <c r="R43" i="1"/>
  <c r="Q43" i="1"/>
  <c r="P43" i="1"/>
  <c r="T43" i="1" s="1"/>
  <c r="I43" i="1"/>
  <c r="G43" i="1"/>
  <c r="H43" i="1" s="1"/>
  <c r="F43" i="1"/>
  <c r="S42" i="1"/>
  <c r="R42" i="1"/>
  <c r="Q42" i="1"/>
  <c r="P42" i="1"/>
  <c r="I42" i="1"/>
  <c r="G42" i="1"/>
  <c r="H42" i="1" s="1"/>
  <c r="F42" i="1"/>
  <c r="S41" i="1"/>
  <c r="R41" i="1"/>
  <c r="Q41" i="1"/>
  <c r="P41" i="1"/>
  <c r="I41" i="1"/>
  <c r="G41" i="1"/>
  <c r="H41" i="1" s="1"/>
  <c r="F41" i="1"/>
  <c r="T42" i="1" l="1"/>
  <c r="T46" i="1"/>
  <c r="U31" i="4"/>
  <c r="T41" i="1"/>
  <c r="V41" i="1" s="1"/>
  <c r="T45" i="1"/>
  <c r="U26" i="3"/>
  <c r="W26" i="3" s="1"/>
  <c r="U24" i="3"/>
  <c r="U35" i="5"/>
  <c r="T44" i="1"/>
  <c r="W35" i="5"/>
  <c r="X35" i="5"/>
  <c r="O35" i="5" s="1"/>
  <c r="W36" i="5"/>
  <c r="X36" i="5"/>
  <c r="O36" i="5" s="1"/>
  <c r="X30" i="4"/>
  <c r="W30" i="4"/>
  <c r="X27" i="4"/>
  <c r="W27" i="4"/>
  <c r="X29" i="4"/>
  <c r="W29" i="4"/>
  <c r="X26" i="4"/>
  <c r="W26" i="4"/>
  <c r="X28" i="4"/>
  <c r="W28" i="4"/>
  <c r="X31" i="4"/>
  <c r="W31" i="4"/>
  <c r="X25" i="4"/>
  <c r="W25" i="4"/>
  <c r="X27" i="3"/>
  <c r="W27" i="3"/>
  <c r="X26" i="3"/>
  <c r="X25" i="3"/>
  <c r="W25" i="3"/>
  <c r="X28" i="3"/>
  <c r="W28" i="3"/>
  <c r="X24" i="3"/>
  <c r="W24" i="3"/>
  <c r="W26" i="2"/>
  <c r="X26" i="2"/>
  <c r="O26" i="2" s="1"/>
  <c r="W24" i="2"/>
  <c r="X24" i="2"/>
  <c r="O24" i="2" s="1"/>
  <c r="X25" i="2"/>
  <c r="W25" i="2"/>
  <c r="V47" i="1"/>
  <c r="U47" i="1"/>
  <c r="V43" i="1"/>
  <c r="U43" i="1"/>
  <c r="V44" i="1"/>
  <c r="U44" i="1"/>
  <c r="V45" i="1"/>
  <c r="U45" i="1"/>
  <c r="V46" i="1"/>
  <c r="U46" i="1"/>
  <c r="V42" i="1"/>
  <c r="U42" i="1"/>
  <c r="U41" i="1"/>
  <c r="H47" i="1"/>
  <c r="O25" i="3" l="1"/>
  <c r="O25" i="2"/>
  <c r="O25" i="4"/>
  <c r="O29" i="4"/>
  <c r="O31" i="4"/>
  <c r="O28" i="4"/>
  <c r="O30" i="4"/>
  <c r="O26" i="4"/>
  <c r="O27" i="4"/>
  <c r="O26" i="3"/>
  <c r="O28" i="3"/>
  <c r="O24" i="3"/>
  <c r="O27" i="3"/>
  <c r="X45" i="1"/>
  <c r="W45" i="1"/>
  <c r="X46" i="1"/>
  <c r="W46" i="1"/>
  <c r="X41" i="1"/>
  <c r="W41" i="1"/>
  <c r="X44" i="1"/>
  <c r="W44" i="1"/>
  <c r="X42" i="1"/>
  <c r="W42" i="1"/>
  <c r="X43" i="1"/>
  <c r="W43" i="1"/>
  <c r="X47" i="1"/>
  <c r="W47" i="1"/>
  <c r="O41" i="1" l="1"/>
  <c r="O47" i="1"/>
  <c r="O43" i="1"/>
  <c r="O42" i="1"/>
  <c r="O45" i="1"/>
  <c r="O44" i="1"/>
  <c r="O46" i="1"/>
  <c r="G12" i="6" l="1"/>
  <c r="F12" i="6"/>
  <c r="G11" i="6"/>
  <c r="F11" i="6"/>
  <c r="H11" i="6" l="1"/>
  <c r="H12" i="6"/>
  <c r="G17" i="10" l="1"/>
  <c r="F17" i="10"/>
  <c r="G21" i="10"/>
  <c r="F21" i="10"/>
  <c r="G20" i="10"/>
  <c r="F20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H10" i="10" s="1"/>
  <c r="F10" i="10"/>
  <c r="G9" i="10"/>
  <c r="F9" i="10"/>
  <c r="G8" i="10"/>
  <c r="F8" i="10"/>
  <c r="G7" i="10"/>
  <c r="F7" i="10"/>
  <c r="G6" i="10"/>
  <c r="H6" i="10" s="1"/>
  <c r="F6" i="10"/>
  <c r="G24" i="9"/>
  <c r="F24" i="9"/>
  <c r="G18" i="9"/>
  <c r="F18" i="9"/>
  <c r="G17" i="9"/>
  <c r="F17" i="9"/>
  <c r="G23" i="9"/>
  <c r="H23" i="9" s="1"/>
  <c r="F23" i="9"/>
  <c r="G16" i="9"/>
  <c r="F16" i="9"/>
  <c r="G15" i="9"/>
  <c r="F15" i="9"/>
  <c r="G14" i="9"/>
  <c r="F14" i="9"/>
  <c r="G22" i="9"/>
  <c r="F22" i="9"/>
  <c r="G21" i="9"/>
  <c r="F21" i="9"/>
  <c r="G13" i="9"/>
  <c r="H13" i="9" s="1"/>
  <c r="F13" i="9"/>
  <c r="G12" i="9"/>
  <c r="F12" i="9"/>
  <c r="G11" i="9"/>
  <c r="H11" i="9" s="1"/>
  <c r="F11" i="9"/>
  <c r="G10" i="9"/>
  <c r="F10" i="9"/>
  <c r="G9" i="9"/>
  <c r="F9" i="9"/>
  <c r="G8" i="9"/>
  <c r="F8" i="9"/>
  <c r="G7" i="9"/>
  <c r="F7" i="9"/>
  <c r="G6" i="9"/>
  <c r="F6" i="9"/>
  <c r="G19" i="8"/>
  <c r="H19" i="8" s="1"/>
  <c r="F19" i="8"/>
  <c r="G18" i="8"/>
  <c r="F18" i="8"/>
  <c r="G17" i="8"/>
  <c r="F17" i="8"/>
  <c r="G16" i="8"/>
  <c r="F16" i="8"/>
  <c r="G14" i="8"/>
  <c r="F14" i="8"/>
  <c r="G13" i="8"/>
  <c r="F13" i="8"/>
  <c r="G12" i="8"/>
  <c r="F12" i="8"/>
  <c r="G11" i="8"/>
  <c r="F11" i="8"/>
  <c r="G10" i="8"/>
  <c r="H10" i="8" s="1"/>
  <c r="F10" i="8"/>
  <c r="G9" i="8"/>
  <c r="F9" i="8"/>
  <c r="G8" i="8"/>
  <c r="H8" i="8" s="1"/>
  <c r="F8" i="8"/>
  <c r="G15" i="8"/>
  <c r="F15" i="8"/>
  <c r="G7" i="8"/>
  <c r="F7" i="8"/>
  <c r="G6" i="8"/>
  <c r="F6" i="8"/>
  <c r="G8" i="7"/>
  <c r="F8" i="7"/>
  <c r="G7" i="7"/>
  <c r="F7" i="7"/>
  <c r="G6" i="7"/>
  <c r="F6" i="7"/>
  <c r="G13" i="6"/>
  <c r="F13" i="6"/>
  <c r="G10" i="6"/>
  <c r="F10" i="6"/>
  <c r="G9" i="6"/>
  <c r="F9" i="6"/>
  <c r="G8" i="6"/>
  <c r="F8" i="6"/>
  <c r="G7" i="6"/>
  <c r="F7" i="6"/>
  <c r="G6" i="6"/>
  <c r="F6" i="6"/>
  <c r="G34" i="5"/>
  <c r="F34" i="5"/>
  <c r="G32" i="5"/>
  <c r="F32" i="5"/>
  <c r="G33" i="5"/>
  <c r="F33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H13" i="5" s="1"/>
  <c r="F13" i="5"/>
  <c r="G12" i="5"/>
  <c r="F12" i="5"/>
  <c r="G11" i="5"/>
  <c r="F11" i="5"/>
  <c r="G10" i="5"/>
  <c r="F10" i="5"/>
  <c r="G9" i="5"/>
  <c r="F9" i="5"/>
  <c r="G8" i="5"/>
  <c r="F8" i="5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H10" i="4" s="1"/>
  <c r="F10" i="4"/>
  <c r="G9" i="4"/>
  <c r="F9" i="4"/>
  <c r="G8" i="4"/>
  <c r="F8" i="4"/>
  <c r="G7" i="4"/>
  <c r="F7" i="4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H14" i="2" s="1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H6" i="2" s="1"/>
  <c r="F6" i="2"/>
  <c r="G38" i="1"/>
  <c r="H38" i="1" s="1"/>
  <c r="F38" i="1"/>
  <c r="G37" i="1"/>
  <c r="F37" i="1"/>
  <c r="G36" i="1"/>
  <c r="H36" i="1" s="1"/>
  <c r="F36" i="1"/>
  <c r="G35" i="1"/>
  <c r="H35" i="1" s="1"/>
  <c r="F35" i="1"/>
  <c r="G34" i="1"/>
  <c r="H34" i="1" s="1"/>
  <c r="F34" i="1"/>
  <c r="G33" i="1"/>
  <c r="H33" i="1" s="1"/>
  <c r="F33" i="1"/>
  <c r="G32" i="1"/>
  <c r="H32" i="1" s="1"/>
  <c r="F32" i="1"/>
  <c r="G31" i="1"/>
  <c r="F31" i="1"/>
  <c r="G30" i="1"/>
  <c r="H30" i="1" s="1"/>
  <c r="F30" i="1"/>
  <c r="G29" i="1"/>
  <c r="F29" i="1"/>
  <c r="G28" i="1"/>
  <c r="H28" i="1" s="1"/>
  <c r="F28" i="1"/>
  <c r="G27" i="1"/>
  <c r="F27" i="1"/>
  <c r="G26" i="1"/>
  <c r="H26" i="1" s="1"/>
  <c r="F26" i="1"/>
  <c r="G25" i="1"/>
  <c r="F25" i="1"/>
  <c r="G24" i="1"/>
  <c r="H24" i="1" s="1"/>
  <c r="F24" i="1"/>
  <c r="G23" i="1"/>
  <c r="F23" i="1"/>
  <c r="G22" i="1"/>
  <c r="H22" i="1" s="1"/>
  <c r="F22" i="1"/>
  <c r="G21" i="1"/>
  <c r="F21" i="1"/>
  <c r="G20" i="1"/>
  <c r="H20" i="1" s="1"/>
  <c r="F20" i="1"/>
  <c r="G19" i="1"/>
  <c r="F19" i="1"/>
  <c r="G18" i="1"/>
  <c r="H18" i="1" s="1"/>
  <c r="F18" i="1"/>
  <c r="G17" i="1"/>
  <c r="H17" i="1" s="1"/>
  <c r="F17" i="1"/>
  <c r="G16" i="1"/>
  <c r="H16" i="1" s="1"/>
  <c r="F16" i="1"/>
  <c r="G15" i="1"/>
  <c r="H15" i="1" s="1"/>
  <c r="F15" i="1"/>
  <c r="G14" i="1"/>
  <c r="H14" i="1" s="1"/>
  <c r="F14" i="1"/>
  <c r="G13" i="1"/>
  <c r="F13" i="1"/>
  <c r="G12" i="1"/>
  <c r="H12" i="1" s="1"/>
  <c r="F12" i="1"/>
  <c r="G11" i="1"/>
  <c r="F11" i="1"/>
  <c r="G10" i="1"/>
  <c r="H10" i="1" s="1"/>
  <c r="F10" i="1"/>
  <c r="G9" i="1"/>
  <c r="H9" i="1" s="1"/>
  <c r="F9" i="1"/>
  <c r="G8" i="1"/>
  <c r="H8" i="1" s="1"/>
  <c r="F8" i="1"/>
  <c r="G7" i="1"/>
  <c r="F7" i="1"/>
  <c r="G789" i="11"/>
  <c r="H789" i="11" s="1"/>
  <c r="F789" i="11"/>
  <c r="G788" i="11"/>
  <c r="F788" i="11"/>
  <c r="G787" i="11"/>
  <c r="H787" i="11" s="1"/>
  <c r="F787" i="11"/>
  <c r="G786" i="11"/>
  <c r="F786" i="11"/>
  <c r="G785" i="11"/>
  <c r="F785" i="11"/>
  <c r="G784" i="11"/>
  <c r="F784" i="11"/>
  <c r="G783" i="11"/>
  <c r="H783" i="11" s="1"/>
  <c r="F783" i="11"/>
  <c r="G782" i="11"/>
  <c r="F782" i="11"/>
  <c r="G781" i="11"/>
  <c r="H781" i="11" s="1"/>
  <c r="F781" i="11"/>
  <c r="G780" i="11"/>
  <c r="F780" i="11"/>
  <c r="G779" i="11"/>
  <c r="F779" i="11"/>
  <c r="G778" i="11"/>
  <c r="F778" i="11"/>
  <c r="G777" i="11"/>
  <c r="H777" i="11" s="1"/>
  <c r="F777" i="11"/>
  <c r="G776" i="11"/>
  <c r="F776" i="11"/>
  <c r="G775" i="11"/>
  <c r="H775" i="11" s="1"/>
  <c r="F775" i="11"/>
  <c r="G774" i="11"/>
  <c r="F774" i="11"/>
  <c r="G773" i="11"/>
  <c r="H773" i="11" s="1"/>
  <c r="F773" i="11"/>
  <c r="G772" i="11"/>
  <c r="F772" i="11"/>
  <c r="G771" i="11"/>
  <c r="H771" i="11" s="1"/>
  <c r="F771" i="11"/>
  <c r="G770" i="11"/>
  <c r="F770" i="11"/>
  <c r="G769" i="11"/>
  <c r="F769" i="11"/>
  <c r="G768" i="11"/>
  <c r="F768" i="11"/>
  <c r="G767" i="11"/>
  <c r="H767" i="11" s="1"/>
  <c r="F767" i="11"/>
  <c r="G766" i="11"/>
  <c r="F766" i="11"/>
  <c r="G765" i="11"/>
  <c r="F765" i="11"/>
  <c r="G764" i="11"/>
  <c r="H764" i="11" s="1"/>
  <c r="F764" i="11"/>
  <c r="G763" i="11"/>
  <c r="F763" i="11"/>
  <c r="G762" i="11"/>
  <c r="F762" i="11"/>
  <c r="G761" i="11"/>
  <c r="H761" i="11" s="1"/>
  <c r="F761" i="11"/>
  <c r="G760" i="11"/>
  <c r="H760" i="11" s="1"/>
  <c r="F760" i="11"/>
  <c r="G759" i="11"/>
  <c r="H759" i="11" s="1"/>
  <c r="F759" i="11"/>
  <c r="G758" i="11"/>
  <c r="F758" i="11"/>
  <c r="G757" i="11"/>
  <c r="H757" i="11" s="1"/>
  <c r="F757" i="11"/>
  <c r="G756" i="11"/>
  <c r="F756" i="11"/>
  <c r="G755" i="11"/>
  <c r="H755" i="11" s="1"/>
  <c r="F755" i="11"/>
  <c r="G754" i="11"/>
  <c r="F754" i="11"/>
  <c r="G753" i="11"/>
  <c r="F753" i="11"/>
  <c r="G752" i="11"/>
  <c r="F752" i="11"/>
  <c r="G751" i="11"/>
  <c r="H751" i="11" s="1"/>
  <c r="F751" i="11"/>
  <c r="G750" i="11"/>
  <c r="F750" i="11"/>
  <c r="G749" i="11"/>
  <c r="H749" i="11" s="1"/>
  <c r="F749" i="11"/>
  <c r="G748" i="11"/>
  <c r="F748" i="11"/>
  <c r="G747" i="11"/>
  <c r="F747" i="11"/>
  <c r="G746" i="11"/>
  <c r="F746" i="11"/>
  <c r="G745" i="11"/>
  <c r="H745" i="11" s="1"/>
  <c r="F745" i="11"/>
  <c r="G744" i="11"/>
  <c r="H744" i="11" s="1"/>
  <c r="F744" i="11"/>
  <c r="G743" i="11"/>
  <c r="H743" i="11" s="1"/>
  <c r="F743" i="11"/>
  <c r="G742" i="11"/>
  <c r="F742" i="11"/>
  <c r="G741" i="11"/>
  <c r="H741" i="11" s="1"/>
  <c r="F741" i="11"/>
  <c r="G740" i="11"/>
  <c r="F740" i="11"/>
  <c r="G739" i="11"/>
  <c r="H739" i="11" s="1"/>
  <c r="F739" i="11"/>
  <c r="G738" i="11"/>
  <c r="F738" i="11"/>
  <c r="G737" i="11"/>
  <c r="F737" i="11"/>
  <c r="G736" i="11"/>
  <c r="F736" i="11"/>
  <c r="G735" i="11"/>
  <c r="H735" i="11" s="1"/>
  <c r="F735" i="11"/>
  <c r="G734" i="11"/>
  <c r="H734" i="11" s="1"/>
  <c r="F734" i="11"/>
  <c r="G733" i="11"/>
  <c r="H733" i="11" s="1"/>
  <c r="F733" i="11"/>
  <c r="G732" i="11"/>
  <c r="F732" i="11"/>
  <c r="G731" i="11"/>
  <c r="F731" i="11"/>
  <c r="G730" i="11"/>
  <c r="F730" i="11"/>
  <c r="G729" i="11"/>
  <c r="H729" i="11" s="1"/>
  <c r="F729" i="11"/>
  <c r="G728" i="11"/>
  <c r="F728" i="11"/>
  <c r="G727" i="11"/>
  <c r="H727" i="11" s="1"/>
  <c r="F727" i="11"/>
  <c r="G726" i="11"/>
  <c r="F726" i="11"/>
  <c r="G725" i="11"/>
  <c r="H725" i="11" s="1"/>
  <c r="F725" i="11"/>
  <c r="G724" i="11"/>
  <c r="F724" i="11"/>
  <c r="G723" i="11"/>
  <c r="H723" i="11" s="1"/>
  <c r="F723" i="11"/>
  <c r="G722" i="11"/>
  <c r="F722" i="11"/>
  <c r="G721" i="11"/>
  <c r="F721" i="11"/>
  <c r="G720" i="11"/>
  <c r="F720" i="11"/>
  <c r="G719" i="11"/>
  <c r="H719" i="11" s="1"/>
  <c r="F719" i="11"/>
  <c r="G718" i="11"/>
  <c r="H718" i="11" s="1"/>
  <c r="F718" i="11"/>
  <c r="G717" i="11"/>
  <c r="H717" i="11" s="1"/>
  <c r="F717" i="11"/>
  <c r="G716" i="11"/>
  <c r="F716" i="11"/>
  <c r="G715" i="11"/>
  <c r="F715" i="11"/>
  <c r="G714" i="11"/>
  <c r="F714" i="11"/>
  <c r="G713" i="11"/>
  <c r="H713" i="11" s="1"/>
  <c r="F713" i="11"/>
  <c r="G712" i="11"/>
  <c r="H712" i="11" s="1"/>
  <c r="F712" i="11"/>
  <c r="G711" i="11"/>
  <c r="H711" i="11" s="1"/>
  <c r="F711" i="11"/>
  <c r="G710" i="11"/>
  <c r="F710" i="11"/>
  <c r="G709" i="11"/>
  <c r="H709" i="11" s="1"/>
  <c r="F709" i="11"/>
  <c r="G708" i="11"/>
  <c r="F708" i="11"/>
  <c r="G707" i="11"/>
  <c r="H707" i="11" s="1"/>
  <c r="F707" i="11"/>
  <c r="G706" i="11"/>
  <c r="F706" i="11"/>
  <c r="G705" i="11"/>
  <c r="F705" i="11"/>
  <c r="G704" i="11"/>
  <c r="F704" i="11"/>
  <c r="G703" i="11"/>
  <c r="H703" i="11" s="1"/>
  <c r="F703" i="11"/>
  <c r="G702" i="11"/>
  <c r="H702" i="11" s="1"/>
  <c r="F702" i="11"/>
  <c r="G701" i="11"/>
  <c r="H701" i="11" s="1"/>
  <c r="F701" i="11"/>
  <c r="G700" i="11"/>
  <c r="F700" i="11"/>
  <c r="G699" i="11"/>
  <c r="F699" i="11"/>
  <c r="G698" i="11"/>
  <c r="F698" i="11"/>
  <c r="G697" i="11"/>
  <c r="H697" i="11" s="1"/>
  <c r="F697" i="11"/>
  <c r="G696" i="11"/>
  <c r="H696" i="11" s="1"/>
  <c r="F696" i="11"/>
  <c r="G695" i="11"/>
  <c r="H695" i="11" s="1"/>
  <c r="F695" i="11"/>
  <c r="G694" i="11"/>
  <c r="F694" i="11"/>
  <c r="G693" i="11"/>
  <c r="H693" i="11" s="1"/>
  <c r="F693" i="11"/>
  <c r="G692" i="11"/>
  <c r="F692" i="11"/>
  <c r="G691" i="11"/>
  <c r="H691" i="11" s="1"/>
  <c r="F691" i="11"/>
  <c r="G690" i="11"/>
  <c r="F690" i="11"/>
  <c r="G689" i="11"/>
  <c r="F689" i="11"/>
  <c r="G688" i="11"/>
  <c r="F688" i="11"/>
  <c r="G687" i="11"/>
  <c r="H687" i="11" s="1"/>
  <c r="F687" i="11"/>
  <c r="G686" i="11"/>
  <c r="H686" i="11" s="1"/>
  <c r="F686" i="11"/>
  <c r="G685" i="11"/>
  <c r="H685" i="11" s="1"/>
  <c r="F685" i="11"/>
  <c r="G684" i="11"/>
  <c r="F684" i="11"/>
  <c r="G683" i="11"/>
  <c r="F683" i="11"/>
  <c r="G682" i="11"/>
  <c r="F682" i="11"/>
  <c r="G681" i="11"/>
  <c r="H681" i="11" s="1"/>
  <c r="F681" i="11"/>
  <c r="G680" i="11"/>
  <c r="H680" i="11" s="1"/>
  <c r="F680" i="11"/>
  <c r="G679" i="11"/>
  <c r="H679" i="11" s="1"/>
  <c r="F679" i="11"/>
  <c r="G678" i="11"/>
  <c r="F678" i="11"/>
  <c r="G677" i="11"/>
  <c r="H677" i="11" s="1"/>
  <c r="F677" i="11"/>
  <c r="G676" i="11"/>
  <c r="F676" i="11"/>
  <c r="G675" i="11"/>
  <c r="H675" i="11" s="1"/>
  <c r="F675" i="11"/>
  <c r="G674" i="11"/>
  <c r="F674" i="11"/>
  <c r="G673" i="11"/>
  <c r="F673" i="11"/>
  <c r="G672" i="11"/>
  <c r="F672" i="11"/>
  <c r="G671" i="11"/>
  <c r="H671" i="11" s="1"/>
  <c r="F671" i="11"/>
  <c r="G670" i="11"/>
  <c r="H670" i="11" s="1"/>
  <c r="F670" i="11"/>
  <c r="G669" i="11"/>
  <c r="H669" i="11" s="1"/>
  <c r="F669" i="11"/>
  <c r="G668" i="11"/>
  <c r="F668" i="11"/>
  <c r="G667" i="11"/>
  <c r="F667" i="11"/>
  <c r="G666" i="11"/>
  <c r="F666" i="11"/>
  <c r="G665" i="11"/>
  <c r="H665" i="11" s="1"/>
  <c r="F665" i="11"/>
  <c r="G664" i="11"/>
  <c r="H664" i="11" s="1"/>
  <c r="F664" i="11"/>
  <c r="G663" i="11"/>
  <c r="H663" i="11" s="1"/>
  <c r="F663" i="11"/>
  <c r="G662" i="11"/>
  <c r="F662" i="11"/>
  <c r="G661" i="11"/>
  <c r="H661" i="11" s="1"/>
  <c r="F661" i="11"/>
  <c r="G660" i="11"/>
  <c r="F660" i="11"/>
  <c r="G659" i="11"/>
  <c r="H659" i="11" s="1"/>
  <c r="F659" i="11"/>
  <c r="G658" i="11"/>
  <c r="F658" i="11"/>
  <c r="G657" i="11"/>
  <c r="F657" i="11"/>
  <c r="G656" i="11"/>
  <c r="F656" i="11"/>
  <c r="G655" i="11"/>
  <c r="H655" i="11" s="1"/>
  <c r="F655" i="11"/>
  <c r="G654" i="11"/>
  <c r="H654" i="11" s="1"/>
  <c r="F654" i="11"/>
  <c r="G653" i="11"/>
  <c r="F653" i="11"/>
  <c r="G652" i="11"/>
  <c r="F652" i="11"/>
  <c r="G651" i="11"/>
  <c r="F651" i="11"/>
  <c r="G650" i="11"/>
  <c r="F650" i="11"/>
  <c r="G649" i="11"/>
  <c r="H649" i="11" s="1"/>
  <c r="F649" i="11"/>
  <c r="G648" i="11"/>
  <c r="H648" i="11" s="1"/>
  <c r="F648" i="11"/>
  <c r="G647" i="11"/>
  <c r="H647" i="11" s="1"/>
  <c r="F647" i="11"/>
  <c r="G646" i="11"/>
  <c r="F646" i="11"/>
  <c r="G645" i="11"/>
  <c r="H645" i="11" s="1"/>
  <c r="F645" i="11"/>
  <c r="G644" i="11"/>
  <c r="F644" i="11"/>
  <c r="G643" i="11"/>
  <c r="H643" i="11" s="1"/>
  <c r="F643" i="11"/>
  <c r="G642" i="11"/>
  <c r="F642" i="11"/>
  <c r="G641" i="11"/>
  <c r="F641" i="11"/>
  <c r="G640" i="11"/>
  <c r="F640" i="11"/>
  <c r="G639" i="11"/>
  <c r="H639" i="11" s="1"/>
  <c r="F639" i="11"/>
  <c r="G638" i="11"/>
  <c r="H638" i="11" s="1"/>
  <c r="F638" i="11"/>
  <c r="G637" i="11"/>
  <c r="H637" i="11" s="1"/>
  <c r="F637" i="11"/>
  <c r="G636" i="11"/>
  <c r="F636" i="11"/>
  <c r="G635" i="11"/>
  <c r="F635" i="11"/>
  <c r="G634" i="11"/>
  <c r="F634" i="11"/>
  <c r="G633" i="11"/>
  <c r="H633" i="11" s="1"/>
  <c r="F633" i="11"/>
  <c r="G632" i="11"/>
  <c r="H632" i="11" s="1"/>
  <c r="F632" i="11"/>
  <c r="G631" i="11"/>
  <c r="H631" i="11" s="1"/>
  <c r="F631" i="11"/>
  <c r="G630" i="11"/>
  <c r="F630" i="11"/>
  <c r="G629" i="11"/>
  <c r="H629" i="11" s="1"/>
  <c r="F629" i="11"/>
  <c r="G628" i="11"/>
  <c r="F628" i="11"/>
  <c r="G627" i="11"/>
  <c r="H627" i="11" s="1"/>
  <c r="F627" i="11"/>
  <c r="G626" i="11"/>
  <c r="F626" i="11"/>
  <c r="G625" i="11"/>
  <c r="F625" i="11"/>
  <c r="G624" i="11"/>
  <c r="F624" i="11"/>
  <c r="G623" i="11"/>
  <c r="H623" i="11" s="1"/>
  <c r="F623" i="11"/>
  <c r="G622" i="11"/>
  <c r="F622" i="11"/>
  <c r="G621" i="11"/>
  <c r="F621" i="11"/>
  <c r="G620" i="11"/>
  <c r="F620" i="11"/>
  <c r="G619" i="11"/>
  <c r="F619" i="11"/>
  <c r="G618" i="11"/>
  <c r="F618" i="11"/>
  <c r="G617" i="11"/>
  <c r="F617" i="11"/>
  <c r="G616" i="11"/>
  <c r="F616" i="11"/>
  <c r="G615" i="11"/>
  <c r="F615" i="11"/>
  <c r="G614" i="11"/>
  <c r="F614" i="11"/>
  <c r="G613" i="11"/>
  <c r="F613" i="11"/>
  <c r="G612" i="11"/>
  <c r="F612" i="11"/>
  <c r="G611" i="11"/>
  <c r="F611" i="11"/>
  <c r="G610" i="11"/>
  <c r="F610" i="11"/>
  <c r="G609" i="11"/>
  <c r="F609" i="11"/>
  <c r="G608" i="11"/>
  <c r="F608" i="11"/>
  <c r="G607" i="11"/>
  <c r="F607" i="11"/>
  <c r="G606" i="11"/>
  <c r="F606" i="11"/>
  <c r="G605" i="11"/>
  <c r="F605" i="11"/>
  <c r="G604" i="11"/>
  <c r="F604" i="11"/>
  <c r="G603" i="11"/>
  <c r="F603" i="11"/>
  <c r="G602" i="11"/>
  <c r="F602" i="11"/>
  <c r="G601" i="11"/>
  <c r="F601" i="11"/>
  <c r="G600" i="11"/>
  <c r="F600" i="11"/>
  <c r="G599" i="11"/>
  <c r="F599" i="11"/>
  <c r="G598" i="11"/>
  <c r="F598" i="11"/>
  <c r="G597" i="11"/>
  <c r="F597" i="11"/>
  <c r="G596" i="11"/>
  <c r="F596" i="11"/>
  <c r="G595" i="11"/>
  <c r="F595" i="11"/>
  <c r="G594" i="11"/>
  <c r="F594" i="11"/>
  <c r="G593" i="11"/>
  <c r="F593" i="11"/>
  <c r="G592" i="11"/>
  <c r="F592" i="11"/>
  <c r="G591" i="11"/>
  <c r="F591" i="11"/>
  <c r="G590" i="11"/>
  <c r="F590" i="11"/>
  <c r="G589" i="11"/>
  <c r="F589" i="11"/>
  <c r="G588" i="11"/>
  <c r="F588" i="11"/>
  <c r="G587" i="11"/>
  <c r="F587" i="11"/>
  <c r="G586" i="11"/>
  <c r="F586" i="11"/>
  <c r="G585" i="11"/>
  <c r="F585" i="11"/>
  <c r="G584" i="11"/>
  <c r="F584" i="11"/>
  <c r="G583" i="11"/>
  <c r="F583" i="11"/>
  <c r="G582" i="11"/>
  <c r="F582" i="11"/>
  <c r="G581" i="11"/>
  <c r="F581" i="11"/>
  <c r="G580" i="11"/>
  <c r="F580" i="11"/>
  <c r="G579" i="11"/>
  <c r="F579" i="11"/>
  <c r="G578" i="11"/>
  <c r="F578" i="11"/>
  <c r="G577" i="11"/>
  <c r="F577" i="11"/>
  <c r="G576" i="11"/>
  <c r="F576" i="11"/>
  <c r="G575" i="11"/>
  <c r="F575" i="11"/>
  <c r="G574" i="11"/>
  <c r="F574" i="11"/>
  <c r="G573" i="11"/>
  <c r="F573" i="11"/>
  <c r="G572" i="11"/>
  <c r="F572" i="11"/>
  <c r="G571" i="11"/>
  <c r="F571" i="11"/>
  <c r="G570" i="11"/>
  <c r="F570" i="11"/>
  <c r="G569" i="11"/>
  <c r="F569" i="11"/>
  <c r="G568" i="11"/>
  <c r="F568" i="11"/>
  <c r="G567" i="11"/>
  <c r="F567" i="11"/>
  <c r="G566" i="11"/>
  <c r="F566" i="11"/>
  <c r="G565" i="11"/>
  <c r="F565" i="11"/>
  <c r="G564" i="11"/>
  <c r="F564" i="11"/>
  <c r="G563" i="11"/>
  <c r="F563" i="11"/>
  <c r="G562" i="11"/>
  <c r="F562" i="11"/>
  <c r="G561" i="11"/>
  <c r="F561" i="11"/>
  <c r="G560" i="11"/>
  <c r="F560" i="11"/>
  <c r="G559" i="11"/>
  <c r="F559" i="11"/>
  <c r="G558" i="11"/>
  <c r="F558" i="11"/>
  <c r="G557" i="11"/>
  <c r="F557" i="11"/>
  <c r="G556" i="11"/>
  <c r="F556" i="11"/>
  <c r="G555" i="11"/>
  <c r="F555" i="11"/>
  <c r="G554" i="11"/>
  <c r="F554" i="11"/>
  <c r="G553" i="11"/>
  <c r="F553" i="11"/>
  <c r="G552" i="11"/>
  <c r="F552" i="11"/>
  <c r="G551" i="11"/>
  <c r="F551" i="11"/>
  <c r="G550" i="11"/>
  <c r="Y550" i="11" s="1"/>
  <c r="F550" i="11"/>
  <c r="G549" i="11"/>
  <c r="F549" i="11"/>
  <c r="G548" i="11"/>
  <c r="F548" i="11"/>
  <c r="G547" i="11"/>
  <c r="F547" i="11"/>
  <c r="G546" i="11"/>
  <c r="F546" i="11"/>
  <c r="G545" i="11"/>
  <c r="F545" i="11"/>
  <c r="G544" i="11"/>
  <c r="F544" i="11"/>
  <c r="G543" i="11"/>
  <c r="F543" i="11"/>
  <c r="G542" i="11"/>
  <c r="F542" i="11"/>
  <c r="G541" i="11"/>
  <c r="F541" i="11"/>
  <c r="G540" i="11"/>
  <c r="F540" i="11"/>
  <c r="G539" i="11"/>
  <c r="F539" i="11"/>
  <c r="G538" i="11"/>
  <c r="F538" i="11"/>
  <c r="G537" i="11"/>
  <c r="F537" i="11"/>
  <c r="G536" i="11"/>
  <c r="F536" i="11"/>
  <c r="G535" i="11"/>
  <c r="F535" i="11"/>
  <c r="G534" i="11"/>
  <c r="F534" i="11"/>
  <c r="G533" i="11"/>
  <c r="F533" i="11"/>
  <c r="G532" i="11"/>
  <c r="F532" i="11"/>
  <c r="G531" i="11"/>
  <c r="F531" i="11"/>
  <c r="G530" i="11"/>
  <c r="F530" i="11"/>
  <c r="G529" i="11"/>
  <c r="F529" i="11"/>
  <c r="G528" i="11"/>
  <c r="F528" i="11"/>
  <c r="G527" i="11"/>
  <c r="F527" i="11"/>
  <c r="G526" i="11"/>
  <c r="F526" i="11"/>
  <c r="G525" i="11"/>
  <c r="F525" i="11"/>
  <c r="G524" i="11"/>
  <c r="F524" i="11"/>
  <c r="G523" i="11"/>
  <c r="F523" i="11"/>
  <c r="G522" i="11"/>
  <c r="F522" i="11"/>
  <c r="G521" i="11"/>
  <c r="F521" i="11"/>
  <c r="G520" i="11"/>
  <c r="F520" i="11"/>
  <c r="G519" i="11"/>
  <c r="F519" i="11"/>
  <c r="G518" i="11"/>
  <c r="F518" i="11"/>
  <c r="G517" i="11"/>
  <c r="F517" i="11"/>
  <c r="G516" i="11"/>
  <c r="F516" i="11"/>
  <c r="G515" i="11"/>
  <c r="F515" i="11"/>
  <c r="G514" i="11"/>
  <c r="F514" i="11"/>
  <c r="G513" i="11"/>
  <c r="F513" i="11"/>
  <c r="G512" i="11"/>
  <c r="F512" i="11"/>
  <c r="G511" i="11"/>
  <c r="F511" i="11"/>
  <c r="G510" i="11"/>
  <c r="F510" i="11"/>
  <c r="G509" i="11"/>
  <c r="F509" i="11"/>
  <c r="G508" i="11"/>
  <c r="F508" i="11"/>
  <c r="G507" i="11"/>
  <c r="F507" i="11"/>
  <c r="G506" i="11"/>
  <c r="F506" i="11"/>
  <c r="G505" i="11"/>
  <c r="F505" i="11"/>
  <c r="G504" i="11"/>
  <c r="F504" i="11"/>
  <c r="G503" i="11"/>
  <c r="F503" i="11"/>
  <c r="G502" i="11"/>
  <c r="F502" i="11"/>
  <c r="G501" i="11"/>
  <c r="F501" i="11"/>
  <c r="G500" i="11"/>
  <c r="F500" i="11"/>
  <c r="G499" i="11"/>
  <c r="F499" i="11"/>
  <c r="G498" i="11"/>
  <c r="F498" i="11"/>
  <c r="G497" i="11"/>
  <c r="F497" i="11"/>
  <c r="G496" i="11"/>
  <c r="F496" i="11"/>
  <c r="G495" i="11"/>
  <c r="F495" i="11"/>
  <c r="G494" i="11"/>
  <c r="F494" i="11"/>
  <c r="G493" i="11"/>
  <c r="F493" i="11"/>
  <c r="G492" i="11"/>
  <c r="F492" i="11"/>
  <c r="G491" i="11"/>
  <c r="F491" i="11"/>
  <c r="G490" i="11"/>
  <c r="F490" i="11"/>
  <c r="G489" i="11"/>
  <c r="F489" i="11"/>
  <c r="G488" i="11"/>
  <c r="F488" i="11"/>
  <c r="G487" i="11"/>
  <c r="F487" i="11"/>
  <c r="G486" i="11"/>
  <c r="F486" i="11"/>
  <c r="G485" i="11"/>
  <c r="F485" i="11"/>
  <c r="G484" i="11"/>
  <c r="F484" i="11"/>
  <c r="G483" i="11"/>
  <c r="F483" i="11"/>
  <c r="G482" i="11"/>
  <c r="F482" i="11"/>
  <c r="G481" i="11"/>
  <c r="F481" i="11"/>
  <c r="G480" i="11"/>
  <c r="F480" i="11"/>
  <c r="G479" i="11"/>
  <c r="F479" i="11"/>
  <c r="G478" i="11"/>
  <c r="F478" i="11"/>
  <c r="G477" i="11"/>
  <c r="F477" i="11"/>
  <c r="G476" i="11"/>
  <c r="F476" i="11"/>
  <c r="G475" i="11"/>
  <c r="F475" i="11"/>
  <c r="G474" i="11"/>
  <c r="F474" i="11"/>
  <c r="G473" i="11"/>
  <c r="F473" i="11"/>
  <c r="G472" i="11"/>
  <c r="F472" i="11"/>
  <c r="G471" i="11"/>
  <c r="F471" i="11"/>
  <c r="G470" i="11"/>
  <c r="F470" i="11"/>
  <c r="G469" i="11"/>
  <c r="F469" i="11"/>
  <c r="G468" i="11"/>
  <c r="F468" i="11"/>
  <c r="G467" i="11"/>
  <c r="F467" i="11"/>
  <c r="G466" i="11"/>
  <c r="F466" i="11"/>
  <c r="G465" i="11"/>
  <c r="F465" i="11"/>
  <c r="G464" i="11"/>
  <c r="F464" i="11"/>
  <c r="G463" i="11"/>
  <c r="F463" i="11"/>
  <c r="G462" i="11"/>
  <c r="F462" i="11"/>
  <c r="G461" i="11"/>
  <c r="F461" i="11"/>
  <c r="G460" i="11"/>
  <c r="F460" i="11"/>
  <c r="G459" i="11"/>
  <c r="F459" i="11"/>
  <c r="G458" i="11"/>
  <c r="F458" i="11"/>
  <c r="G457" i="11"/>
  <c r="F457" i="11"/>
  <c r="G456" i="11"/>
  <c r="F456" i="11"/>
  <c r="G455" i="11"/>
  <c r="F455" i="11"/>
  <c r="G454" i="11"/>
  <c r="F454" i="11"/>
  <c r="G453" i="11"/>
  <c r="F453" i="11"/>
  <c r="G452" i="11"/>
  <c r="F452" i="11"/>
  <c r="G451" i="11"/>
  <c r="F451" i="11"/>
  <c r="G450" i="11"/>
  <c r="F450" i="11"/>
  <c r="G449" i="11"/>
  <c r="F449" i="11"/>
  <c r="G448" i="11"/>
  <c r="F448" i="11"/>
  <c r="G447" i="11"/>
  <c r="F447" i="11"/>
  <c r="G446" i="11"/>
  <c r="F446" i="11"/>
  <c r="G445" i="11"/>
  <c r="F445" i="11"/>
  <c r="G444" i="11"/>
  <c r="F444" i="11"/>
  <c r="G443" i="11"/>
  <c r="F443" i="11"/>
  <c r="G442" i="11"/>
  <c r="F442" i="11"/>
  <c r="G441" i="11"/>
  <c r="F441" i="11"/>
  <c r="G440" i="11"/>
  <c r="F440" i="11"/>
  <c r="G439" i="11"/>
  <c r="F439" i="11"/>
  <c r="G438" i="11"/>
  <c r="F438" i="11"/>
  <c r="G437" i="11"/>
  <c r="F437" i="11"/>
  <c r="G436" i="11"/>
  <c r="F436" i="11"/>
  <c r="G435" i="11"/>
  <c r="F435" i="11"/>
  <c r="G434" i="11"/>
  <c r="F434" i="11"/>
  <c r="G433" i="11"/>
  <c r="F433" i="11"/>
  <c r="G432" i="11"/>
  <c r="F432" i="11"/>
  <c r="G431" i="11"/>
  <c r="F431" i="11"/>
  <c r="G430" i="11"/>
  <c r="F430" i="11"/>
  <c r="G429" i="11"/>
  <c r="F429" i="11"/>
  <c r="G428" i="11"/>
  <c r="F428" i="11"/>
  <c r="G427" i="11"/>
  <c r="F427" i="11"/>
  <c r="G426" i="11"/>
  <c r="F426" i="11"/>
  <c r="G425" i="11"/>
  <c r="F425" i="11"/>
  <c r="G424" i="11"/>
  <c r="F424" i="11"/>
  <c r="G423" i="11"/>
  <c r="F423" i="11"/>
  <c r="G422" i="11"/>
  <c r="F422" i="11"/>
  <c r="G421" i="11"/>
  <c r="F421" i="11"/>
  <c r="G420" i="11"/>
  <c r="F420" i="11"/>
  <c r="G419" i="11"/>
  <c r="F419" i="11"/>
  <c r="G418" i="11"/>
  <c r="F418" i="11"/>
  <c r="G417" i="11"/>
  <c r="F417" i="11"/>
  <c r="G416" i="11"/>
  <c r="F416" i="11"/>
  <c r="G415" i="11"/>
  <c r="F415" i="11"/>
  <c r="G414" i="11"/>
  <c r="F414" i="11"/>
  <c r="G413" i="11"/>
  <c r="F413" i="11"/>
  <c r="G412" i="11"/>
  <c r="F412" i="11"/>
  <c r="G411" i="11"/>
  <c r="F411" i="11"/>
  <c r="G410" i="11"/>
  <c r="F410" i="11"/>
  <c r="G409" i="11"/>
  <c r="F409" i="11"/>
  <c r="G408" i="11"/>
  <c r="F408" i="11"/>
  <c r="G407" i="11"/>
  <c r="F407" i="11"/>
  <c r="G406" i="11"/>
  <c r="F406" i="11"/>
  <c r="G405" i="11"/>
  <c r="F405" i="11"/>
  <c r="G404" i="11"/>
  <c r="F404" i="11"/>
  <c r="G403" i="11"/>
  <c r="F403" i="11"/>
  <c r="G402" i="11"/>
  <c r="F402" i="11"/>
  <c r="G401" i="11"/>
  <c r="F401" i="11"/>
  <c r="G400" i="11"/>
  <c r="F400" i="11"/>
  <c r="G399" i="11"/>
  <c r="F399" i="11"/>
  <c r="G398" i="11"/>
  <c r="F398" i="11"/>
  <c r="G397" i="11"/>
  <c r="F397" i="11"/>
  <c r="G396" i="11"/>
  <c r="F396" i="11"/>
  <c r="G395" i="11"/>
  <c r="F395" i="11"/>
  <c r="G394" i="11"/>
  <c r="F394" i="11"/>
  <c r="G393" i="11"/>
  <c r="F393" i="11"/>
  <c r="G392" i="11"/>
  <c r="F392" i="11"/>
  <c r="G391" i="11"/>
  <c r="F391" i="11"/>
  <c r="G390" i="11"/>
  <c r="F390" i="11"/>
  <c r="G389" i="11"/>
  <c r="F389" i="11"/>
  <c r="G388" i="11"/>
  <c r="F388" i="11"/>
  <c r="G387" i="11"/>
  <c r="F387" i="11"/>
  <c r="G386" i="11"/>
  <c r="F386" i="11"/>
  <c r="G385" i="11"/>
  <c r="F385" i="11"/>
  <c r="G384" i="11"/>
  <c r="F384" i="11"/>
  <c r="G383" i="11"/>
  <c r="F383" i="11"/>
  <c r="G382" i="11"/>
  <c r="F382" i="11"/>
  <c r="G381" i="11"/>
  <c r="F381" i="11"/>
  <c r="G380" i="11"/>
  <c r="F380" i="11"/>
  <c r="G379" i="11"/>
  <c r="F379" i="11"/>
  <c r="G378" i="11"/>
  <c r="F378" i="11"/>
  <c r="G377" i="11"/>
  <c r="F377" i="11"/>
  <c r="G376" i="11"/>
  <c r="F376" i="11"/>
  <c r="G375" i="11"/>
  <c r="F375" i="11"/>
  <c r="G374" i="11"/>
  <c r="F374" i="11"/>
  <c r="G373" i="11"/>
  <c r="F373" i="11"/>
  <c r="G372" i="11"/>
  <c r="F372" i="11"/>
  <c r="G371" i="11"/>
  <c r="F371" i="11"/>
  <c r="G370" i="11"/>
  <c r="F370" i="11"/>
  <c r="G369" i="11"/>
  <c r="F369" i="11"/>
  <c r="G368" i="11"/>
  <c r="F368" i="11"/>
  <c r="G367" i="11"/>
  <c r="F367" i="11"/>
  <c r="G366" i="11"/>
  <c r="F366" i="11"/>
  <c r="G365" i="11"/>
  <c r="F365" i="11"/>
  <c r="G364" i="11"/>
  <c r="F364" i="11"/>
  <c r="G363" i="11"/>
  <c r="F363" i="11"/>
  <c r="G362" i="11"/>
  <c r="F362" i="11"/>
  <c r="G361" i="11"/>
  <c r="F361" i="11"/>
  <c r="G360" i="11"/>
  <c r="F360" i="11"/>
  <c r="G359" i="11"/>
  <c r="F359" i="11"/>
  <c r="G358" i="11"/>
  <c r="F358" i="11"/>
  <c r="G357" i="11"/>
  <c r="F357" i="11"/>
  <c r="G356" i="11"/>
  <c r="F356" i="11"/>
  <c r="G355" i="11"/>
  <c r="F355" i="11"/>
  <c r="G354" i="11"/>
  <c r="F354" i="11"/>
  <c r="G353" i="11"/>
  <c r="F353" i="11"/>
  <c r="G352" i="11"/>
  <c r="F352" i="11"/>
  <c r="G351" i="11"/>
  <c r="F351" i="11"/>
  <c r="G350" i="11"/>
  <c r="F350" i="11"/>
  <c r="G349" i="11"/>
  <c r="F349" i="11"/>
  <c r="G348" i="11"/>
  <c r="F348" i="11"/>
  <c r="G347" i="11"/>
  <c r="F347" i="11"/>
  <c r="G346" i="11"/>
  <c r="F346" i="11"/>
  <c r="G345" i="11"/>
  <c r="F345" i="11"/>
  <c r="G344" i="11"/>
  <c r="F344" i="11"/>
  <c r="G343" i="11"/>
  <c r="F343" i="11"/>
  <c r="G342" i="11"/>
  <c r="F342" i="11"/>
  <c r="G341" i="11"/>
  <c r="F341" i="11"/>
  <c r="G340" i="11"/>
  <c r="F340" i="11"/>
  <c r="G339" i="11"/>
  <c r="F339" i="11"/>
  <c r="G338" i="11"/>
  <c r="F338" i="11"/>
  <c r="G337" i="11"/>
  <c r="F337" i="11"/>
  <c r="G336" i="11"/>
  <c r="F336" i="11"/>
  <c r="G335" i="11"/>
  <c r="F335" i="11"/>
  <c r="G334" i="11"/>
  <c r="F334" i="11"/>
  <c r="G333" i="11"/>
  <c r="F333" i="11"/>
  <c r="G332" i="11"/>
  <c r="F332" i="11"/>
  <c r="G331" i="11"/>
  <c r="F331" i="11"/>
  <c r="G330" i="11"/>
  <c r="F330" i="11"/>
  <c r="G329" i="11"/>
  <c r="F329" i="11"/>
  <c r="G328" i="11"/>
  <c r="F328" i="11"/>
  <c r="G327" i="11"/>
  <c r="F327" i="11"/>
  <c r="G326" i="11"/>
  <c r="F326" i="11"/>
  <c r="G325" i="11"/>
  <c r="F325" i="11"/>
  <c r="G324" i="11"/>
  <c r="F324" i="11"/>
  <c r="G323" i="11"/>
  <c r="F323" i="11"/>
  <c r="G322" i="11"/>
  <c r="F322" i="11"/>
  <c r="G321" i="11"/>
  <c r="F321" i="11"/>
  <c r="G320" i="11"/>
  <c r="F320" i="11"/>
  <c r="G319" i="11"/>
  <c r="F319" i="11"/>
  <c r="G318" i="11"/>
  <c r="F318" i="11"/>
  <c r="G317" i="11"/>
  <c r="F317" i="11"/>
  <c r="G316" i="11"/>
  <c r="F316" i="11"/>
  <c r="G315" i="11"/>
  <c r="F315" i="11"/>
  <c r="G314" i="11"/>
  <c r="F314" i="11"/>
  <c r="G313" i="11"/>
  <c r="F313" i="11"/>
  <c r="G312" i="11"/>
  <c r="F312" i="11"/>
  <c r="G311" i="11"/>
  <c r="F311" i="11"/>
  <c r="G310" i="11"/>
  <c r="F310" i="11"/>
  <c r="G309" i="11"/>
  <c r="F309" i="11"/>
  <c r="G308" i="11"/>
  <c r="F308" i="11"/>
  <c r="G307" i="11"/>
  <c r="F307" i="11"/>
  <c r="G306" i="11"/>
  <c r="F306" i="11"/>
  <c r="G305" i="11"/>
  <c r="F305" i="11"/>
  <c r="G304" i="11"/>
  <c r="F304" i="11"/>
  <c r="G303" i="11"/>
  <c r="F303" i="11"/>
  <c r="G302" i="11"/>
  <c r="F302" i="11"/>
  <c r="G301" i="11"/>
  <c r="F301" i="11"/>
  <c r="G300" i="11"/>
  <c r="F300" i="11"/>
  <c r="G299" i="11"/>
  <c r="F299" i="11"/>
  <c r="G298" i="11"/>
  <c r="F298" i="11"/>
  <c r="G297" i="11"/>
  <c r="F297" i="11"/>
  <c r="G296" i="11"/>
  <c r="F296" i="11"/>
  <c r="G295" i="11"/>
  <c r="F295" i="11"/>
  <c r="G294" i="11"/>
  <c r="F294" i="11"/>
  <c r="G293" i="11"/>
  <c r="F293" i="11"/>
  <c r="G292" i="11"/>
  <c r="F292" i="11"/>
  <c r="G291" i="11"/>
  <c r="F291" i="11"/>
  <c r="G290" i="11"/>
  <c r="F290" i="11"/>
  <c r="G289" i="11"/>
  <c r="F289" i="11"/>
  <c r="G288" i="11"/>
  <c r="F288" i="11"/>
  <c r="G287" i="11"/>
  <c r="F287" i="11"/>
  <c r="G286" i="11"/>
  <c r="F286" i="11"/>
  <c r="G285" i="11"/>
  <c r="F285" i="11"/>
  <c r="G284" i="11"/>
  <c r="F284" i="11"/>
  <c r="G283" i="11"/>
  <c r="F283" i="11"/>
  <c r="G282" i="11"/>
  <c r="F282" i="11"/>
  <c r="G281" i="11"/>
  <c r="F281" i="11"/>
  <c r="G280" i="11"/>
  <c r="F280" i="11"/>
  <c r="G279" i="11"/>
  <c r="F279" i="11"/>
  <c r="G278" i="11"/>
  <c r="F278" i="11"/>
  <c r="G277" i="11"/>
  <c r="F277" i="11"/>
  <c r="G276" i="11"/>
  <c r="F276" i="11"/>
  <c r="G275" i="11"/>
  <c r="F275" i="11"/>
  <c r="G274" i="11"/>
  <c r="F274" i="11"/>
  <c r="G273" i="11"/>
  <c r="F273" i="11"/>
  <c r="G272" i="11"/>
  <c r="F272" i="11"/>
  <c r="G271" i="11"/>
  <c r="F271" i="11"/>
  <c r="G270" i="11"/>
  <c r="F270" i="11"/>
  <c r="G269" i="11"/>
  <c r="F269" i="11"/>
  <c r="G268" i="11"/>
  <c r="F268" i="11"/>
  <c r="G267" i="11"/>
  <c r="F267" i="11"/>
  <c r="G266" i="11"/>
  <c r="F266" i="11"/>
  <c r="G265" i="11"/>
  <c r="F265" i="11"/>
  <c r="G264" i="11"/>
  <c r="F264" i="11"/>
  <c r="G263" i="11"/>
  <c r="F263" i="11"/>
  <c r="G262" i="11"/>
  <c r="F262" i="11"/>
  <c r="G261" i="11"/>
  <c r="F261" i="11"/>
  <c r="G260" i="11"/>
  <c r="F260" i="11"/>
  <c r="G259" i="11"/>
  <c r="F259" i="11"/>
  <c r="G258" i="11"/>
  <c r="F258" i="11"/>
  <c r="G257" i="11"/>
  <c r="F257" i="11"/>
  <c r="G256" i="11"/>
  <c r="F256" i="11"/>
  <c r="G255" i="11"/>
  <c r="F255" i="11"/>
  <c r="G254" i="11"/>
  <c r="F254" i="11"/>
  <c r="G253" i="11"/>
  <c r="F253" i="11"/>
  <c r="G252" i="11"/>
  <c r="F252" i="11"/>
  <c r="G251" i="11"/>
  <c r="F251" i="11"/>
  <c r="G250" i="11"/>
  <c r="F250" i="11"/>
  <c r="G249" i="11"/>
  <c r="F249" i="11"/>
  <c r="G248" i="11"/>
  <c r="F248" i="11"/>
  <c r="G247" i="11"/>
  <c r="F247" i="11"/>
  <c r="G246" i="11"/>
  <c r="F246" i="11"/>
  <c r="G245" i="11"/>
  <c r="F245" i="11"/>
  <c r="G244" i="11"/>
  <c r="F244" i="11"/>
  <c r="G243" i="11"/>
  <c r="F243" i="11"/>
  <c r="G242" i="11"/>
  <c r="F242" i="11"/>
  <c r="G241" i="11"/>
  <c r="F241" i="11"/>
  <c r="G240" i="11"/>
  <c r="F240" i="11"/>
  <c r="G239" i="11"/>
  <c r="H239" i="11" s="1"/>
  <c r="F239" i="11"/>
  <c r="G238" i="11"/>
  <c r="F238" i="11"/>
  <c r="G237" i="11"/>
  <c r="H237" i="11" s="1"/>
  <c r="F237" i="11"/>
  <c r="G236" i="11"/>
  <c r="F236" i="11"/>
  <c r="G235" i="11"/>
  <c r="H235" i="11" s="1"/>
  <c r="F235" i="11"/>
  <c r="G234" i="11"/>
  <c r="F234" i="11"/>
  <c r="G233" i="11"/>
  <c r="H233" i="11" s="1"/>
  <c r="F233" i="11"/>
  <c r="G232" i="11"/>
  <c r="F232" i="11"/>
  <c r="G231" i="11"/>
  <c r="H231" i="11" s="1"/>
  <c r="F231" i="11"/>
  <c r="G230" i="11"/>
  <c r="F230" i="11"/>
  <c r="G229" i="11"/>
  <c r="H229" i="11" s="1"/>
  <c r="F229" i="11"/>
  <c r="G228" i="11"/>
  <c r="F228" i="11"/>
  <c r="G227" i="11"/>
  <c r="H227" i="11" s="1"/>
  <c r="F227" i="11"/>
  <c r="G226" i="11"/>
  <c r="F226" i="11"/>
  <c r="G225" i="11"/>
  <c r="H225" i="11" s="1"/>
  <c r="F225" i="11"/>
  <c r="G224" i="11"/>
  <c r="F224" i="11"/>
  <c r="G223" i="11"/>
  <c r="H223" i="11" s="1"/>
  <c r="F223" i="11"/>
  <c r="G222" i="11"/>
  <c r="F222" i="11"/>
  <c r="G221" i="11"/>
  <c r="H221" i="11" s="1"/>
  <c r="F221" i="11"/>
  <c r="G220" i="11"/>
  <c r="F220" i="11"/>
  <c r="G219" i="11"/>
  <c r="H219" i="11" s="1"/>
  <c r="F219" i="11"/>
  <c r="G218" i="11"/>
  <c r="F218" i="11"/>
  <c r="G217" i="11"/>
  <c r="H217" i="11" s="1"/>
  <c r="F217" i="11"/>
  <c r="G216" i="11"/>
  <c r="F216" i="11"/>
  <c r="G215" i="11"/>
  <c r="H215" i="11" s="1"/>
  <c r="F215" i="11"/>
  <c r="G214" i="11"/>
  <c r="F214" i="11"/>
  <c r="G213" i="11"/>
  <c r="H213" i="11" s="1"/>
  <c r="F213" i="11"/>
  <c r="G212" i="11"/>
  <c r="F212" i="11"/>
  <c r="G211" i="11"/>
  <c r="H211" i="11" s="1"/>
  <c r="F211" i="11"/>
  <c r="G210" i="11"/>
  <c r="F210" i="11"/>
  <c r="G209" i="11"/>
  <c r="H209" i="11" s="1"/>
  <c r="F209" i="11"/>
  <c r="G208" i="11"/>
  <c r="F208" i="11"/>
  <c r="G207" i="11"/>
  <c r="H207" i="11" s="1"/>
  <c r="F207" i="11"/>
  <c r="G206" i="11"/>
  <c r="F206" i="11"/>
  <c r="G205" i="11"/>
  <c r="H205" i="11" s="1"/>
  <c r="F205" i="11"/>
  <c r="G204" i="11"/>
  <c r="F204" i="11"/>
  <c r="G203" i="11"/>
  <c r="H203" i="11" s="1"/>
  <c r="F203" i="11"/>
  <c r="G202" i="11"/>
  <c r="F202" i="11"/>
  <c r="G201" i="11"/>
  <c r="H201" i="11" s="1"/>
  <c r="F201" i="11"/>
  <c r="G200" i="11"/>
  <c r="F200" i="11"/>
  <c r="G199" i="11"/>
  <c r="H199" i="11" s="1"/>
  <c r="F199" i="11"/>
  <c r="G198" i="11"/>
  <c r="F198" i="11"/>
  <c r="G197" i="11"/>
  <c r="H197" i="11" s="1"/>
  <c r="F197" i="11"/>
  <c r="G196" i="11"/>
  <c r="F196" i="11"/>
  <c r="G195" i="11"/>
  <c r="H195" i="11" s="1"/>
  <c r="F195" i="11"/>
  <c r="G194" i="11"/>
  <c r="F194" i="11"/>
  <c r="G193" i="11"/>
  <c r="H193" i="11" s="1"/>
  <c r="F193" i="11"/>
  <c r="G192" i="11"/>
  <c r="F192" i="11"/>
  <c r="G191" i="11"/>
  <c r="H191" i="11" s="1"/>
  <c r="F191" i="11"/>
  <c r="G190" i="11"/>
  <c r="F190" i="11"/>
  <c r="G189" i="11"/>
  <c r="H189" i="11" s="1"/>
  <c r="F189" i="11"/>
  <c r="G188" i="11"/>
  <c r="F188" i="11"/>
  <c r="G187" i="11"/>
  <c r="H187" i="11" s="1"/>
  <c r="F187" i="11"/>
  <c r="G186" i="11"/>
  <c r="F186" i="11"/>
  <c r="G185" i="11"/>
  <c r="H185" i="11" s="1"/>
  <c r="F185" i="11"/>
  <c r="G184" i="11"/>
  <c r="F184" i="11"/>
  <c r="G183" i="11"/>
  <c r="H183" i="11" s="1"/>
  <c r="F183" i="11"/>
  <c r="G182" i="11"/>
  <c r="F182" i="11"/>
  <c r="G181" i="11"/>
  <c r="H181" i="11" s="1"/>
  <c r="F181" i="11"/>
  <c r="G180" i="11"/>
  <c r="F180" i="11"/>
  <c r="G179" i="11"/>
  <c r="H179" i="11" s="1"/>
  <c r="F179" i="11"/>
  <c r="G178" i="11"/>
  <c r="F178" i="11"/>
  <c r="G177" i="11"/>
  <c r="H177" i="11" s="1"/>
  <c r="F177" i="11"/>
  <c r="G176" i="11"/>
  <c r="F176" i="11"/>
  <c r="G175" i="11"/>
  <c r="H175" i="11" s="1"/>
  <c r="F175" i="11"/>
  <c r="G174" i="11"/>
  <c r="F174" i="11"/>
  <c r="G173" i="11"/>
  <c r="H173" i="11" s="1"/>
  <c r="F173" i="11"/>
  <c r="G172" i="11"/>
  <c r="F172" i="11"/>
  <c r="G171" i="11"/>
  <c r="H171" i="11" s="1"/>
  <c r="F171" i="11"/>
  <c r="G170" i="11"/>
  <c r="F170" i="11"/>
  <c r="G169" i="11"/>
  <c r="H169" i="11" s="1"/>
  <c r="F169" i="11"/>
  <c r="G168" i="11"/>
  <c r="F168" i="11"/>
  <c r="G167" i="11"/>
  <c r="H167" i="11" s="1"/>
  <c r="F167" i="11"/>
  <c r="G166" i="11"/>
  <c r="F166" i="11"/>
  <c r="G165" i="11"/>
  <c r="H165" i="11" s="1"/>
  <c r="F165" i="11"/>
  <c r="G164" i="11"/>
  <c r="F164" i="11"/>
  <c r="G163" i="11"/>
  <c r="H163" i="11" s="1"/>
  <c r="F163" i="11"/>
  <c r="G162" i="11"/>
  <c r="F162" i="11"/>
  <c r="G161" i="11"/>
  <c r="H161" i="11" s="1"/>
  <c r="F161" i="11"/>
  <c r="G160" i="11"/>
  <c r="F160" i="11"/>
  <c r="G159" i="11"/>
  <c r="H159" i="11" s="1"/>
  <c r="F159" i="11"/>
  <c r="G158" i="11"/>
  <c r="F158" i="11"/>
  <c r="G157" i="11"/>
  <c r="H157" i="11" s="1"/>
  <c r="F157" i="11"/>
  <c r="G156" i="11"/>
  <c r="F156" i="11"/>
  <c r="G155" i="11"/>
  <c r="H155" i="11" s="1"/>
  <c r="F155" i="11"/>
  <c r="G154" i="11"/>
  <c r="F154" i="11"/>
  <c r="G153" i="11"/>
  <c r="H153" i="11" s="1"/>
  <c r="F153" i="11"/>
  <c r="G152" i="11"/>
  <c r="F152" i="11"/>
  <c r="G151" i="11"/>
  <c r="H151" i="11" s="1"/>
  <c r="F151" i="11"/>
  <c r="G150" i="11"/>
  <c r="F150" i="11"/>
  <c r="G149" i="11"/>
  <c r="H149" i="11" s="1"/>
  <c r="F149" i="11"/>
  <c r="G148" i="11"/>
  <c r="F148" i="11"/>
  <c r="G147" i="11"/>
  <c r="H147" i="11" s="1"/>
  <c r="F147" i="11"/>
  <c r="G146" i="11"/>
  <c r="F146" i="11"/>
  <c r="G145" i="11"/>
  <c r="H145" i="11" s="1"/>
  <c r="F145" i="11"/>
  <c r="G144" i="11"/>
  <c r="F144" i="11"/>
  <c r="G143" i="11"/>
  <c r="H143" i="11" s="1"/>
  <c r="F143" i="11"/>
  <c r="G142" i="11"/>
  <c r="F142" i="11"/>
  <c r="G141" i="11"/>
  <c r="H141" i="11" s="1"/>
  <c r="F141" i="11"/>
  <c r="G140" i="11"/>
  <c r="F140" i="11"/>
  <c r="G139" i="11"/>
  <c r="H139" i="11" s="1"/>
  <c r="F139" i="11"/>
  <c r="G138" i="11"/>
  <c r="F138" i="11"/>
  <c r="G137" i="11"/>
  <c r="H137" i="11" s="1"/>
  <c r="F137" i="11"/>
  <c r="G136" i="11"/>
  <c r="F136" i="11"/>
  <c r="G135" i="11"/>
  <c r="H135" i="11" s="1"/>
  <c r="F135" i="11"/>
  <c r="G134" i="11"/>
  <c r="F134" i="11"/>
  <c r="G133" i="11"/>
  <c r="H133" i="11" s="1"/>
  <c r="F133" i="11"/>
  <c r="G132" i="11"/>
  <c r="F132" i="11"/>
  <c r="G131" i="11"/>
  <c r="H131" i="11" s="1"/>
  <c r="F131" i="11"/>
  <c r="G130" i="11"/>
  <c r="F130" i="11"/>
  <c r="G129" i="11"/>
  <c r="H129" i="11" s="1"/>
  <c r="F129" i="11"/>
  <c r="G128" i="11"/>
  <c r="F128" i="11"/>
  <c r="G127" i="11"/>
  <c r="H127" i="11" s="1"/>
  <c r="F127" i="11"/>
  <c r="G126" i="11"/>
  <c r="F126" i="11"/>
  <c r="G125" i="11"/>
  <c r="H125" i="11" s="1"/>
  <c r="F125" i="11"/>
  <c r="G124" i="11"/>
  <c r="F124" i="11"/>
  <c r="G123" i="11"/>
  <c r="H123" i="11" s="1"/>
  <c r="F123" i="11"/>
  <c r="G122" i="11"/>
  <c r="F122" i="11"/>
  <c r="G121" i="11"/>
  <c r="H121" i="11" s="1"/>
  <c r="F121" i="11"/>
  <c r="G120" i="11"/>
  <c r="F120" i="11"/>
  <c r="G119" i="11"/>
  <c r="H119" i="11" s="1"/>
  <c r="F119" i="11"/>
  <c r="G118" i="11"/>
  <c r="F118" i="11"/>
  <c r="G117" i="11"/>
  <c r="H117" i="11" s="1"/>
  <c r="F117" i="11"/>
  <c r="G116" i="11"/>
  <c r="F116" i="11"/>
  <c r="G115" i="11"/>
  <c r="H115" i="11" s="1"/>
  <c r="F115" i="11"/>
  <c r="G114" i="11"/>
  <c r="F114" i="11"/>
  <c r="G113" i="11"/>
  <c r="H113" i="11" s="1"/>
  <c r="F113" i="11"/>
  <c r="G112" i="11"/>
  <c r="F112" i="11"/>
  <c r="G111" i="11"/>
  <c r="H111" i="11" s="1"/>
  <c r="F111" i="11"/>
  <c r="G110" i="11"/>
  <c r="F110" i="11"/>
  <c r="G109" i="11"/>
  <c r="H109" i="11" s="1"/>
  <c r="F109" i="11"/>
  <c r="G108" i="11"/>
  <c r="F108" i="11"/>
  <c r="G107" i="11"/>
  <c r="H107" i="11" s="1"/>
  <c r="F107" i="11"/>
  <c r="G106" i="11"/>
  <c r="F106" i="11"/>
  <c r="G105" i="11"/>
  <c r="H105" i="11" s="1"/>
  <c r="F105" i="11"/>
  <c r="G104" i="11"/>
  <c r="F104" i="11"/>
  <c r="G103" i="11"/>
  <c r="H103" i="11" s="1"/>
  <c r="F103" i="11"/>
  <c r="G102" i="11"/>
  <c r="F102" i="11"/>
  <c r="G101" i="11"/>
  <c r="H101" i="11" s="1"/>
  <c r="F101" i="11"/>
  <c r="G100" i="11"/>
  <c r="F100" i="11"/>
  <c r="G99" i="11"/>
  <c r="H99" i="11" s="1"/>
  <c r="F99" i="11"/>
  <c r="G98" i="11"/>
  <c r="F98" i="11"/>
  <c r="G97" i="11"/>
  <c r="F97" i="11"/>
  <c r="G96" i="11"/>
  <c r="F96" i="11"/>
  <c r="G95" i="11"/>
  <c r="H95" i="11" s="1"/>
  <c r="F95" i="11"/>
  <c r="G94" i="11"/>
  <c r="F94" i="11"/>
  <c r="G93" i="11"/>
  <c r="H93" i="11" s="1"/>
  <c r="F93" i="11"/>
  <c r="G92" i="11"/>
  <c r="F92" i="11"/>
  <c r="G91" i="11"/>
  <c r="H91" i="11" s="1"/>
  <c r="F91" i="11"/>
  <c r="G90" i="11"/>
  <c r="F90" i="11"/>
  <c r="G89" i="11"/>
  <c r="H89" i="11" s="1"/>
  <c r="F89" i="11"/>
  <c r="G88" i="11"/>
  <c r="F88" i="11"/>
  <c r="G87" i="11"/>
  <c r="H87" i="11" s="1"/>
  <c r="F87" i="11"/>
  <c r="G86" i="11"/>
  <c r="F86" i="11"/>
  <c r="G85" i="11"/>
  <c r="H85" i="11" s="1"/>
  <c r="F85" i="11"/>
  <c r="G84" i="11"/>
  <c r="F84" i="11"/>
  <c r="G83" i="11"/>
  <c r="F83" i="11"/>
  <c r="G82" i="11"/>
  <c r="F82" i="11"/>
  <c r="G81" i="11"/>
  <c r="H81" i="11" s="1"/>
  <c r="F81" i="11"/>
  <c r="G80" i="11"/>
  <c r="F80" i="11"/>
  <c r="G79" i="11"/>
  <c r="H79" i="11" s="1"/>
  <c r="F79" i="11"/>
  <c r="G78" i="11"/>
  <c r="F78" i="11"/>
  <c r="G77" i="11"/>
  <c r="H77" i="11" s="1"/>
  <c r="F77" i="11"/>
  <c r="G76" i="11"/>
  <c r="F76" i="11"/>
  <c r="G75" i="11"/>
  <c r="F75" i="11"/>
  <c r="G74" i="11"/>
  <c r="F74" i="11"/>
  <c r="G73" i="11"/>
  <c r="H73" i="11" s="1"/>
  <c r="F73" i="11"/>
  <c r="G72" i="11"/>
  <c r="F72" i="11"/>
  <c r="G71" i="11"/>
  <c r="H71" i="11" s="1"/>
  <c r="F71" i="11"/>
  <c r="G70" i="11"/>
  <c r="F70" i="11"/>
  <c r="G69" i="11"/>
  <c r="F69" i="11"/>
  <c r="G68" i="11"/>
  <c r="F68" i="11"/>
  <c r="G67" i="11"/>
  <c r="H67" i="11" s="1"/>
  <c r="F67" i="11"/>
  <c r="G66" i="11"/>
  <c r="F66" i="11"/>
  <c r="G65" i="11"/>
  <c r="H65" i="11" s="1"/>
  <c r="F65" i="11"/>
  <c r="G64" i="11"/>
  <c r="F64" i="11"/>
  <c r="G63" i="11"/>
  <c r="F63" i="11"/>
  <c r="G62" i="11"/>
  <c r="F62" i="11"/>
  <c r="G61" i="11"/>
  <c r="H61" i="11" s="1"/>
  <c r="F61" i="11"/>
  <c r="G60" i="11"/>
  <c r="F60" i="11"/>
  <c r="G59" i="11"/>
  <c r="H59" i="11" s="1"/>
  <c r="F59" i="11"/>
  <c r="G58" i="11"/>
  <c r="F58" i="11"/>
  <c r="G57" i="11"/>
  <c r="F57" i="11"/>
  <c r="G56" i="11"/>
  <c r="F56" i="11"/>
  <c r="G55" i="11"/>
  <c r="H55" i="11" s="1"/>
  <c r="F55" i="11"/>
  <c r="G54" i="11"/>
  <c r="F54" i="11"/>
  <c r="G53" i="11"/>
  <c r="H53" i="11" s="1"/>
  <c r="F53" i="11"/>
  <c r="G52" i="11"/>
  <c r="F52" i="11"/>
  <c r="G51" i="11"/>
  <c r="F51" i="11"/>
  <c r="G50" i="11"/>
  <c r="F50" i="11"/>
  <c r="G49" i="11"/>
  <c r="H49" i="11" s="1"/>
  <c r="F49" i="11"/>
  <c r="G48" i="11"/>
  <c r="F48" i="11"/>
  <c r="G47" i="11"/>
  <c r="F47" i="11"/>
  <c r="G46" i="11"/>
  <c r="F46" i="11"/>
  <c r="G45" i="11"/>
  <c r="H45" i="11" s="1"/>
  <c r="F45" i="11"/>
  <c r="G44" i="11"/>
  <c r="F44" i="11"/>
  <c r="G43" i="11"/>
  <c r="H43" i="11" s="1"/>
  <c r="F43" i="11"/>
  <c r="G42" i="11"/>
  <c r="F42" i="11"/>
  <c r="G41" i="11"/>
  <c r="F41" i="11"/>
  <c r="G40" i="11"/>
  <c r="F40" i="11"/>
  <c r="G39" i="11"/>
  <c r="H39" i="11" s="1"/>
  <c r="F39" i="11"/>
  <c r="G38" i="11"/>
  <c r="F38" i="11"/>
  <c r="G37" i="11"/>
  <c r="H37" i="11" s="1"/>
  <c r="F37" i="11"/>
  <c r="G36" i="11"/>
  <c r="F36" i="11"/>
  <c r="G35" i="11"/>
  <c r="F35" i="11"/>
  <c r="G34" i="11"/>
  <c r="F34" i="11"/>
  <c r="G33" i="11"/>
  <c r="H33" i="11" s="1"/>
  <c r="F33" i="11"/>
  <c r="G32" i="11"/>
  <c r="F32" i="11"/>
  <c r="G31" i="11"/>
  <c r="H31" i="11" s="1"/>
  <c r="F31" i="11"/>
  <c r="G30" i="11"/>
  <c r="F30" i="11"/>
  <c r="G29" i="11"/>
  <c r="H29" i="11" s="1"/>
  <c r="F29" i="11"/>
  <c r="G28" i="11"/>
  <c r="F28" i="11"/>
  <c r="G27" i="11"/>
  <c r="F27" i="11"/>
  <c r="G26" i="11"/>
  <c r="F26" i="11"/>
  <c r="G25" i="11"/>
  <c r="H25" i="11" s="1"/>
  <c r="F25" i="11"/>
  <c r="G24" i="11"/>
  <c r="F24" i="11"/>
  <c r="G23" i="11"/>
  <c r="H23" i="11" s="1"/>
  <c r="F23" i="11"/>
  <c r="G22" i="11"/>
  <c r="F22" i="11"/>
  <c r="G21" i="11"/>
  <c r="F21" i="11"/>
  <c r="G20" i="11"/>
  <c r="F20" i="11"/>
  <c r="G19" i="11"/>
  <c r="H19" i="11" s="1"/>
  <c r="F19" i="11"/>
  <c r="G18" i="11"/>
  <c r="F18" i="11"/>
  <c r="G17" i="11"/>
  <c r="H17" i="11" s="1"/>
  <c r="F17" i="11"/>
  <c r="G16" i="11"/>
  <c r="F16" i="11"/>
  <c r="G15" i="11"/>
  <c r="F15" i="11"/>
  <c r="G14" i="11"/>
  <c r="F14" i="11"/>
  <c r="G13" i="11"/>
  <c r="H13" i="11" s="1"/>
  <c r="F13" i="11"/>
  <c r="G12" i="11"/>
  <c r="F12" i="11"/>
  <c r="G11" i="11"/>
  <c r="H11" i="11" s="1"/>
  <c r="F11" i="11"/>
  <c r="G10" i="11"/>
  <c r="F10" i="11"/>
  <c r="G9" i="11"/>
  <c r="F9" i="11"/>
  <c r="G8" i="11"/>
  <c r="F8" i="11"/>
  <c r="G7" i="11"/>
  <c r="H7" i="11" s="1"/>
  <c r="F7" i="11"/>
  <c r="G6" i="11"/>
  <c r="F6" i="11"/>
  <c r="G5" i="11"/>
  <c r="H5" i="11" s="1"/>
  <c r="F5" i="11"/>
  <c r="G4" i="11"/>
  <c r="F4" i="11"/>
  <c r="G3" i="11"/>
  <c r="F3" i="11"/>
  <c r="G2" i="11"/>
  <c r="F2" i="11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G72" i="12"/>
  <c r="Y72" i="12" s="1"/>
  <c r="F72" i="12"/>
  <c r="G71" i="12"/>
  <c r="F71" i="12"/>
  <c r="G70" i="12"/>
  <c r="F70" i="12"/>
  <c r="G69" i="12"/>
  <c r="F69" i="12"/>
  <c r="G68" i="12"/>
  <c r="F68" i="12"/>
  <c r="G67" i="12"/>
  <c r="F67" i="12"/>
  <c r="G66" i="12"/>
  <c r="F66" i="12"/>
  <c r="G65" i="12"/>
  <c r="F65" i="12"/>
  <c r="G64" i="12"/>
  <c r="F64" i="12"/>
  <c r="G63" i="12"/>
  <c r="F63" i="12"/>
  <c r="G62" i="12"/>
  <c r="F62" i="12"/>
  <c r="G61" i="12"/>
  <c r="F61" i="12"/>
  <c r="G60" i="12"/>
  <c r="F60" i="12"/>
  <c r="G59" i="12"/>
  <c r="F59" i="12"/>
  <c r="G58" i="12"/>
  <c r="F58" i="12"/>
  <c r="G57" i="12"/>
  <c r="F57" i="12"/>
  <c r="G56" i="12"/>
  <c r="F56" i="12"/>
  <c r="G55" i="12"/>
  <c r="F55" i="12"/>
  <c r="G54" i="12"/>
  <c r="F54" i="12"/>
  <c r="G53" i="12"/>
  <c r="F53" i="12"/>
  <c r="G52" i="12"/>
  <c r="F52" i="12"/>
  <c r="G51" i="12"/>
  <c r="F51" i="12"/>
  <c r="G50" i="12"/>
  <c r="F50" i="12"/>
  <c r="G49" i="12"/>
  <c r="F49" i="12"/>
  <c r="G48" i="12"/>
  <c r="F48" i="12"/>
  <c r="G47" i="12"/>
  <c r="F47" i="12"/>
  <c r="G46" i="12"/>
  <c r="F46" i="12"/>
  <c r="G45" i="12"/>
  <c r="F45" i="12"/>
  <c r="G44" i="12"/>
  <c r="F44" i="12"/>
  <c r="G43" i="12"/>
  <c r="F43" i="12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F3" i="12"/>
  <c r="G2" i="12"/>
  <c r="F2" i="12"/>
  <c r="G549" i="16"/>
  <c r="F549" i="16"/>
  <c r="E549" i="16"/>
  <c r="D549" i="16"/>
  <c r="C549" i="16"/>
  <c r="H549" i="16" s="1"/>
  <c r="B549" i="16"/>
  <c r="A549" i="16"/>
  <c r="G548" i="16"/>
  <c r="F548" i="16"/>
  <c r="E548" i="16"/>
  <c r="D548" i="16"/>
  <c r="C548" i="16"/>
  <c r="B548" i="16"/>
  <c r="A548" i="16"/>
  <c r="G547" i="16"/>
  <c r="F547" i="16"/>
  <c r="E547" i="16"/>
  <c r="D547" i="16"/>
  <c r="C547" i="16"/>
  <c r="B547" i="16"/>
  <c r="A547" i="16"/>
  <c r="G546" i="16"/>
  <c r="F546" i="16"/>
  <c r="E546" i="16"/>
  <c r="D546" i="16"/>
  <c r="C546" i="16"/>
  <c r="B546" i="16"/>
  <c r="A546" i="16"/>
  <c r="G545" i="16"/>
  <c r="F545" i="16"/>
  <c r="E545" i="16"/>
  <c r="D545" i="16"/>
  <c r="C545" i="16"/>
  <c r="H545" i="16" s="1"/>
  <c r="B545" i="16"/>
  <c r="A545" i="16"/>
  <c r="G544" i="16"/>
  <c r="F544" i="16"/>
  <c r="E544" i="16"/>
  <c r="D544" i="16"/>
  <c r="C544" i="16"/>
  <c r="H544" i="16" s="1"/>
  <c r="B544" i="16"/>
  <c r="A544" i="16"/>
  <c r="G543" i="16"/>
  <c r="F543" i="16"/>
  <c r="E543" i="16"/>
  <c r="D543" i="16"/>
  <c r="C543" i="16"/>
  <c r="B543" i="16"/>
  <c r="A543" i="16"/>
  <c r="G542" i="16"/>
  <c r="F542" i="16"/>
  <c r="E542" i="16"/>
  <c r="D542" i="16"/>
  <c r="C542" i="16"/>
  <c r="H542" i="16" s="1"/>
  <c r="B542" i="16"/>
  <c r="A542" i="16"/>
  <c r="G541" i="16"/>
  <c r="F541" i="16"/>
  <c r="E541" i="16"/>
  <c r="D541" i="16"/>
  <c r="C541" i="16"/>
  <c r="H541" i="16" s="1"/>
  <c r="B541" i="16"/>
  <c r="A541" i="16"/>
  <c r="G540" i="16"/>
  <c r="F540" i="16"/>
  <c r="E540" i="16"/>
  <c r="D540" i="16"/>
  <c r="C540" i="16"/>
  <c r="B540" i="16"/>
  <c r="A540" i="16"/>
  <c r="G539" i="16"/>
  <c r="F539" i="16"/>
  <c r="E539" i="16"/>
  <c r="D539" i="16"/>
  <c r="C539" i="16"/>
  <c r="H539" i="16" s="1"/>
  <c r="B539" i="16"/>
  <c r="A539" i="16"/>
  <c r="G538" i="16"/>
  <c r="F538" i="16"/>
  <c r="E538" i="16"/>
  <c r="D538" i="16"/>
  <c r="C538" i="16"/>
  <c r="H538" i="16" s="1"/>
  <c r="B538" i="16"/>
  <c r="A538" i="16"/>
  <c r="G537" i="16"/>
  <c r="F537" i="16"/>
  <c r="E537" i="16"/>
  <c r="D537" i="16"/>
  <c r="C537" i="16"/>
  <c r="H537" i="16" s="1"/>
  <c r="B537" i="16"/>
  <c r="A537" i="16"/>
  <c r="G536" i="16"/>
  <c r="F536" i="16"/>
  <c r="E536" i="16"/>
  <c r="D536" i="16"/>
  <c r="C536" i="16"/>
  <c r="B536" i="16"/>
  <c r="A536" i="16"/>
  <c r="G535" i="16"/>
  <c r="F535" i="16"/>
  <c r="E535" i="16"/>
  <c r="D535" i="16"/>
  <c r="C535" i="16"/>
  <c r="H535" i="16" s="1"/>
  <c r="B535" i="16"/>
  <c r="A535" i="16"/>
  <c r="G534" i="16"/>
  <c r="F534" i="16"/>
  <c r="E534" i="16"/>
  <c r="D534" i="16"/>
  <c r="C534" i="16"/>
  <c r="B534" i="16"/>
  <c r="A534" i="16"/>
  <c r="G533" i="16"/>
  <c r="F533" i="16"/>
  <c r="E533" i="16"/>
  <c r="D533" i="16"/>
  <c r="C533" i="16"/>
  <c r="H533" i="16" s="1"/>
  <c r="B533" i="16"/>
  <c r="A533" i="16"/>
  <c r="G532" i="16"/>
  <c r="F532" i="16"/>
  <c r="E532" i="16"/>
  <c r="D532" i="16"/>
  <c r="C532" i="16"/>
  <c r="B532" i="16"/>
  <c r="A532" i="16"/>
  <c r="G531" i="16"/>
  <c r="F531" i="16"/>
  <c r="E531" i="16"/>
  <c r="D531" i="16"/>
  <c r="C531" i="16"/>
  <c r="H531" i="16" s="1"/>
  <c r="B531" i="16"/>
  <c r="A531" i="16"/>
  <c r="G530" i="16"/>
  <c r="F530" i="16"/>
  <c r="E530" i="16"/>
  <c r="D530" i="16"/>
  <c r="C530" i="16"/>
  <c r="H530" i="16" s="1"/>
  <c r="B530" i="16"/>
  <c r="A530" i="16"/>
  <c r="G529" i="16"/>
  <c r="F529" i="16"/>
  <c r="E529" i="16"/>
  <c r="D529" i="16"/>
  <c r="C529" i="16"/>
  <c r="H529" i="16" s="1"/>
  <c r="B529" i="16"/>
  <c r="A529" i="16"/>
  <c r="G528" i="16"/>
  <c r="F528" i="16"/>
  <c r="E528" i="16"/>
  <c r="D528" i="16"/>
  <c r="C528" i="16"/>
  <c r="H528" i="16" s="1"/>
  <c r="B528" i="16"/>
  <c r="A528" i="16"/>
  <c r="G527" i="16"/>
  <c r="F527" i="16"/>
  <c r="E527" i="16"/>
  <c r="D527" i="16"/>
  <c r="C527" i="16"/>
  <c r="H527" i="16" s="1"/>
  <c r="B527" i="16"/>
  <c r="A527" i="16"/>
  <c r="G526" i="16"/>
  <c r="F526" i="16"/>
  <c r="E526" i="16"/>
  <c r="D526" i="16"/>
  <c r="C526" i="16"/>
  <c r="H526" i="16" s="1"/>
  <c r="B526" i="16"/>
  <c r="A526" i="16"/>
  <c r="G525" i="16"/>
  <c r="F525" i="16"/>
  <c r="E525" i="16"/>
  <c r="D525" i="16"/>
  <c r="C525" i="16"/>
  <c r="H525" i="16" s="1"/>
  <c r="B525" i="16"/>
  <c r="A525" i="16"/>
  <c r="G524" i="16"/>
  <c r="F524" i="16"/>
  <c r="E524" i="16"/>
  <c r="D524" i="16"/>
  <c r="C524" i="16"/>
  <c r="B524" i="16"/>
  <c r="A524" i="16"/>
  <c r="G523" i="16"/>
  <c r="F523" i="16"/>
  <c r="E523" i="16"/>
  <c r="D523" i="16"/>
  <c r="C523" i="16"/>
  <c r="H523" i="16" s="1"/>
  <c r="B523" i="16"/>
  <c r="A523" i="16"/>
  <c r="G522" i="16"/>
  <c r="F522" i="16"/>
  <c r="E522" i="16"/>
  <c r="D522" i="16"/>
  <c r="C522" i="16"/>
  <c r="H522" i="16" s="1"/>
  <c r="B522" i="16"/>
  <c r="A522" i="16"/>
  <c r="G521" i="16"/>
  <c r="F521" i="16"/>
  <c r="E521" i="16"/>
  <c r="D521" i="16"/>
  <c r="C521" i="16"/>
  <c r="H521" i="16" s="1"/>
  <c r="B521" i="16"/>
  <c r="A521" i="16"/>
  <c r="G520" i="16"/>
  <c r="F520" i="16"/>
  <c r="E520" i="16"/>
  <c r="D520" i="16"/>
  <c r="C520" i="16"/>
  <c r="B520" i="16"/>
  <c r="A520" i="16"/>
  <c r="G519" i="16"/>
  <c r="F519" i="16"/>
  <c r="E519" i="16"/>
  <c r="D519" i="16"/>
  <c r="C519" i="16"/>
  <c r="H519" i="16" s="1"/>
  <c r="B519" i="16"/>
  <c r="A519" i="16"/>
  <c r="G518" i="16"/>
  <c r="F518" i="16"/>
  <c r="E518" i="16"/>
  <c r="D518" i="16"/>
  <c r="C518" i="16"/>
  <c r="B518" i="16"/>
  <c r="A518" i="16"/>
  <c r="G517" i="16"/>
  <c r="F517" i="16"/>
  <c r="E517" i="16"/>
  <c r="D517" i="16"/>
  <c r="C517" i="16"/>
  <c r="H517" i="16" s="1"/>
  <c r="B517" i="16"/>
  <c r="A517" i="16"/>
  <c r="G516" i="16"/>
  <c r="F516" i="16"/>
  <c r="E516" i="16"/>
  <c r="D516" i="16"/>
  <c r="C516" i="16"/>
  <c r="B516" i="16"/>
  <c r="A516" i="16"/>
  <c r="G515" i="16"/>
  <c r="F515" i="16"/>
  <c r="E515" i="16"/>
  <c r="D515" i="16"/>
  <c r="C515" i="16"/>
  <c r="H515" i="16" s="1"/>
  <c r="B515" i="16"/>
  <c r="A515" i="16"/>
  <c r="G514" i="16"/>
  <c r="F514" i="16"/>
  <c r="E514" i="16"/>
  <c r="D514" i="16"/>
  <c r="C514" i="16"/>
  <c r="H514" i="16" s="1"/>
  <c r="B514" i="16"/>
  <c r="A514" i="16"/>
  <c r="G513" i="16"/>
  <c r="F513" i="16"/>
  <c r="E513" i="16"/>
  <c r="D513" i="16"/>
  <c r="C513" i="16"/>
  <c r="H513" i="16" s="1"/>
  <c r="B513" i="16"/>
  <c r="A513" i="16"/>
  <c r="G512" i="16"/>
  <c r="F512" i="16"/>
  <c r="E512" i="16"/>
  <c r="D512" i="16"/>
  <c r="C512" i="16"/>
  <c r="B512" i="16"/>
  <c r="A512" i="16"/>
  <c r="G511" i="16"/>
  <c r="F511" i="16"/>
  <c r="E511" i="16"/>
  <c r="D511" i="16"/>
  <c r="C511" i="16"/>
  <c r="H511" i="16" s="1"/>
  <c r="B511" i="16"/>
  <c r="A511" i="16"/>
  <c r="G510" i="16"/>
  <c r="F510" i="16"/>
  <c r="E510" i="16"/>
  <c r="D510" i="16"/>
  <c r="C510" i="16"/>
  <c r="B510" i="16"/>
  <c r="A510" i="16"/>
  <c r="G509" i="16"/>
  <c r="F509" i="16"/>
  <c r="E509" i="16"/>
  <c r="D509" i="16"/>
  <c r="C509" i="16"/>
  <c r="H509" i="16" s="1"/>
  <c r="B509" i="16"/>
  <c r="A509" i="16"/>
  <c r="G508" i="16"/>
  <c r="F508" i="16"/>
  <c r="E508" i="16"/>
  <c r="D508" i="16"/>
  <c r="C508" i="16"/>
  <c r="B508" i="16"/>
  <c r="A508" i="16"/>
  <c r="G507" i="16"/>
  <c r="F507" i="16"/>
  <c r="E507" i="16"/>
  <c r="D507" i="16"/>
  <c r="C507" i="16"/>
  <c r="H507" i="16" s="1"/>
  <c r="B507" i="16"/>
  <c r="A507" i="16"/>
  <c r="G506" i="16"/>
  <c r="F506" i="16"/>
  <c r="E506" i="16"/>
  <c r="D506" i="16"/>
  <c r="C506" i="16"/>
  <c r="H506" i="16" s="1"/>
  <c r="B506" i="16"/>
  <c r="A506" i="16"/>
  <c r="G505" i="16"/>
  <c r="F505" i="16"/>
  <c r="E505" i="16"/>
  <c r="D505" i="16"/>
  <c r="C505" i="16"/>
  <c r="H505" i="16" s="1"/>
  <c r="B505" i="16"/>
  <c r="A505" i="16"/>
  <c r="G504" i="16"/>
  <c r="F504" i="16"/>
  <c r="E504" i="16"/>
  <c r="D504" i="16"/>
  <c r="C504" i="16"/>
  <c r="B504" i="16"/>
  <c r="A504" i="16"/>
  <c r="G503" i="16"/>
  <c r="F503" i="16"/>
  <c r="E503" i="16"/>
  <c r="D503" i="16"/>
  <c r="C503" i="16"/>
  <c r="H503" i="16" s="1"/>
  <c r="B503" i="16"/>
  <c r="A503" i="16"/>
  <c r="G502" i="16"/>
  <c r="F502" i="16"/>
  <c r="E502" i="16"/>
  <c r="D502" i="16"/>
  <c r="C502" i="16"/>
  <c r="B502" i="16"/>
  <c r="A502" i="16"/>
  <c r="G501" i="16"/>
  <c r="F501" i="16"/>
  <c r="E501" i="16"/>
  <c r="D501" i="16"/>
  <c r="C501" i="16"/>
  <c r="H501" i="16" s="1"/>
  <c r="B501" i="16"/>
  <c r="A501" i="16"/>
  <c r="G500" i="16"/>
  <c r="F500" i="16"/>
  <c r="E500" i="16"/>
  <c r="D500" i="16"/>
  <c r="C500" i="16"/>
  <c r="B500" i="16"/>
  <c r="A500" i="16"/>
  <c r="G499" i="16"/>
  <c r="F499" i="16"/>
  <c r="E499" i="16"/>
  <c r="D499" i="16"/>
  <c r="C499" i="16"/>
  <c r="H499" i="16" s="1"/>
  <c r="B499" i="16"/>
  <c r="A499" i="16"/>
  <c r="G498" i="16"/>
  <c r="F498" i="16"/>
  <c r="E498" i="16"/>
  <c r="D498" i="16"/>
  <c r="C498" i="16"/>
  <c r="H498" i="16" s="1"/>
  <c r="B498" i="16"/>
  <c r="A498" i="16"/>
  <c r="G497" i="16"/>
  <c r="F497" i="16"/>
  <c r="E497" i="16"/>
  <c r="D497" i="16"/>
  <c r="C497" i="16"/>
  <c r="H497" i="16" s="1"/>
  <c r="B497" i="16"/>
  <c r="A497" i="16"/>
  <c r="G496" i="16"/>
  <c r="F496" i="16"/>
  <c r="E496" i="16"/>
  <c r="D496" i="16"/>
  <c r="C496" i="16"/>
  <c r="H496" i="16" s="1"/>
  <c r="B496" i="16"/>
  <c r="A496" i="16"/>
  <c r="G495" i="16"/>
  <c r="F495" i="16"/>
  <c r="E495" i="16"/>
  <c r="D495" i="16"/>
  <c r="C495" i="16"/>
  <c r="H495" i="16" s="1"/>
  <c r="B495" i="16"/>
  <c r="A495" i="16"/>
  <c r="G494" i="16"/>
  <c r="F494" i="16"/>
  <c r="E494" i="16"/>
  <c r="D494" i="16"/>
  <c r="C494" i="16"/>
  <c r="B494" i="16"/>
  <c r="A494" i="16"/>
  <c r="G493" i="16"/>
  <c r="F493" i="16"/>
  <c r="E493" i="16"/>
  <c r="D493" i="16"/>
  <c r="C493" i="16"/>
  <c r="H493" i="16" s="1"/>
  <c r="B493" i="16"/>
  <c r="A493" i="16"/>
  <c r="G492" i="16"/>
  <c r="F492" i="16"/>
  <c r="E492" i="16"/>
  <c r="D492" i="16"/>
  <c r="C492" i="16"/>
  <c r="B492" i="16"/>
  <c r="A492" i="16"/>
  <c r="G491" i="16"/>
  <c r="F491" i="16"/>
  <c r="E491" i="16"/>
  <c r="D491" i="16"/>
  <c r="C491" i="16"/>
  <c r="H491" i="16" s="1"/>
  <c r="B491" i="16"/>
  <c r="A491" i="16"/>
  <c r="G490" i="16"/>
  <c r="F490" i="16"/>
  <c r="E490" i="16"/>
  <c r="D490" i="16"/>
  <c r="C490" i="16"/>
  <c r="H490" i="16" s="1"/>
  <c r="B490" i="16"/>
  <c r="A490" i="16"/>
  <c r="G489" i="16"/>
  <c r="F489" i="16"/>
  <c r="E489" i="16"/>
  <c r="D489" i="16"/>
  <c r="C489" i="16"/>
  <c r="H489" i="16" s="1"/>
  <c r="B489" i="16"/>
  <c r="A489" i="16"/>
  <c r="G488" i="16"/>
  <c r="F488" i="16"/>
  <c r="E488" i="16"/>
  <c r="D488" i="16"/>
  <c r="C488" i="16"/>
  <c r="H488" i="16" s="1"/>
  <c r="B488" i="16"/>
  <c r="A488" i="16"/>
  <c r="G487" i="16"/>
  <c r="F487" i="16"/>
  <c r="E487" i="16"/>
  <c r="D487" i="16"/>
  <c r="C487" i="16"/>
  <c r="H487" i="16" s="1"/>
  <c r="B487" i="16"/>
  <c r="A487" i="16"/>
  <c r="G486" i="16"/>
  <c r="F486" i="16"/>
  <c r="E486" i="16"/>
  <c r="D486" i="16"/>
  <c r="C486" i="16"/>
  <c r="B486" i="16"/>
  <c r="A486" i="16"/>
  <c r="G485" i="16"/>
  <c r="F485" i="16"/>
  <c r="E485" i="16"/>
  <c r="D485" i="16"/>
  <c r="C485" i="16"/>
  <c r="H485" i="16" s="1"/>
  <c r="B485" i="16"/>
  <c r="A485" i="16"/>
  <c r="G484" i="16"/>
  <c r="F484" i="16"/>
  <c r="E484" i="16"/>
  <c r="D484" i="16"/>
  <c r="C484" i="16"/>
  <c r="H484" i="16" s="1"/>
  <c r="B484" i="16"/>
  <c r="A484" i="16"/>
  <c r="G483" i="16"/>
  <c r="F483" i="16"/>
  <c r="E483" i="16"/>
  <c r="D483" i="16"/>
  <c r="C483" i="16"/>
  <c r="H483" i="16" s="1"/>
  <c r="B483" i="16"/>
  <c r="A483" i="16"/>
  <c r="G482" i="16"/>
  <c r="F482" i="16"/>
  <c r="E482" i="16"/>
  <c r="D482" i="16"/>
  <c r="C482" i="16"/>
  <c r="H482" i="16" s="1"/>
  <c r="B482" i="16"/>
  <c r="A482" i="16"/>
  <c r="G481" i="16"/>
  <c r="F481" i="16"/>
  <c r="E481" i="16"/>
  <c r="D481" i="16"/>
  <c r="C481" i="16"/>
  <c r="H481" i="16" s="1"/>
  <c r="B481" i="16"/>
  <c r="A481" i="16"/>
  <c r="G480" i="16"/>
  <c r="F480" i="16"/>
  <c r="E480" i="16"/>
  <c r="D480" i="16"/>
  <c r="C480" i="16"/>
  <c r="H480" i="16" s="1"/>
  <c r="B480" i="16"/>
  <c r="A480" i="16"/>
  <c r="G479" i="16"/>
  <c r="F479" i="16"/>
  <c r="E479" i="16"/>
  <c r="D479" i="16"/>
  <c r="C479" i="16"/>
  <c r="H479" i="16" s="1"/>
  <c r="B479" i="16"/>
  <c r="A479" i="16"/>
  <c r="G478" i="16"/>
  <c r="F478" i="16"/>
  <c r="E478" i="16"/>
  <c r="D478" i="16"/>
  <c r="C478" i="16"/>
  <c r="B478" i="16"/>
  <c r="A478" i="16"/>
  <c r="G477" i="16"/>
  <c r="F477" i="16"/>
  <c r="E477" i="16"/>
  <c r="D477" i="16"/>
  <c r="C477" i="16"/>
  <c r="H477" i="16" s="1"/>
  <c r="B477" i="16"/>
  <c r="A477" i="16"/>
  <c r="G476" i="16"/>
  <c r="F476" i="16"/>
  <c r="E476" i="16"/>
  <c r="D476" i="16"/>
  <c r="C476" i="16"/>
  <c r="H476" i="16" s="1"/>
  <c r="B476" i="16"/>
  <c r="A476" i="16"/>
  <c r="G475" i="16"/>
  <c r="F475" i="16"/>
  <c r="E475" i="16"/>
  <c r="D475" i="16"/>
  <c r="C475" i="16"/>
  <c r="H475" i="16" s="1"/>
  <c r="B475" i="16"/>
  <c r="A475" i="16"/>
  <c r="G474" i="16"/>
  <c r="F474" i="16"/>
  <c r="E474" i="16"/>
  <c r="D474" i="16"/>
  <c r="C474" i="16"/>
  <c r="H474" i="16" s="1"/>
  <c r="B474" i="16"/>
  <c r="A474" i="16"/>
  <c r="G473" i="16"/>
  <c r="F473" i="16"/>
  <c r="E473" i="16"/>
  <c r="D473" i="16"/>
  <c r="C473" i="16"/>
  <c r="H473" i="16" s="1"/>
  <c r="B473" i="16"/>
  <c r="A473" i="16"/>
  <c r="G472" i="16"/>
  <c r="F472" i="16"/>
  <c r="E472" i="16"/>
  <c r="D472" i="16"/>
  <c r="C472" i="16"/>
  <c r="H472" i="16" s="1"/>
  <c r="B472" i="16"/>
  <c r="A472" i="16"/>
  <c r="G471" i="16"/>
  <c r="F471" i="16"/>
  <c r="E471" i="16"/>
  <c r="D471" i="16"/>
  <c r="C471" i="16"/>
  <c r="H471" i="16" s="1"/>
  <c r="B471" i="16"/>
  <c r="A471" i="16"/>
  <c r="G470" i="16"/>
  <c r="F470" i="16"/>
  <c r="E470" i="16"/>
  <c r="D470" i="16"/>
  <c r="C470" i="16"/>
  <c r="B470" i="16"/>
  <c r="A470" i="16"/>
  <c r="G469" i="16"/>
  <c r="F469" i="16"/>
  <c r="E469" i="16"/>
  <c r="D469" i="16"/>
  <c r="C469" i="16"/>
  <c r="H469" i="16" s="1"/>
  <c r="B469" i="16"/>
  <c r="A469" i="16"/>
  <c r="G468" i="16"/>
  <c r="F468" i="16"/>
  <c r="E468" i="16"/>
  <c r="D468" i="16"/>
  <c r="C468" i="16"/>
  <c r="H468" i="16" s="1"/>
  <c r="B468" i="16"/>
  <c r="A468" i="16"/>
  <c r="G467" i="16"/>
  <c r="F467" i="16"/>
  <c r="E467" i="16"/>
  <c r="D467" i="16"/>
  <c r="C467" i="16"/>
  <c r="H467" i="16" s="1"/>
  <c r="B467" i="16"/>
  <c r="A467" i="16"/>
  <c r="G466" i="16"/>
  <c r="F466" i="16"/>
  <c r="E466" i="16"/>
  <c r="D466" i="16"/>
  <c r="C466" i="16"/>
  <c r="H466" i="16" s="1"/>
  <c r="B466" i="16"/>
  <c r="A466" i="16"/>
  <c r="G465" i="16"/>
  <c r="F465" i="16"/>
  <c r="E465" i="16"/>
  <c r="D465" i="16"/>
  <c r="C465" i="16"/>
  <c r="H465" i="16" s="1"/>
  <c r="B465" i="16"/>
  <c r="A465" i="16"/>
  <c r="G464" i="16"/>
  <c r="F464" i="16"/>
  <c r="E464" i="16"/>
  <c r="D464" i="16"/>
  <c r="C464" i="16"/>
  <c r="B464" i="16"/>
  <c r="A464" i="16"/>
  <c r="G463" i="16"/>
  <c r="F463" i="16"/>
  <c r="E463" i="16"/>
  <c r="D463" i="16"/>
  <c r="C463" i="16"/>
  <c r="H463" i="16" s="1"/>
  <c r="B463" i="16"/>
  <c r="A463" i="16"/>
  <c r="G462" i="16"/>
  <c r="F462" i="16"/>
  <c r="E462" i="16"/>
  <c r="D462" i="16"/>
  <c r="C462" i="16"/>
  <c r="B462" i="16"/>
  <c r="A462" i="16"/>
  <c r="G461" i="16"/>
  <c r="F461" i="16"/>
  <c r="E461" i="16"/>
  <c r="D461" i="16"/>
  <c r="C461" i="16"/>
  <c r="H461" i="16" s="1"/>
  <c r="B461" i="16"/>
  <c r="A461" i="16"/>
  <c r="G460" i="16"/>
  <c r="F460" i="16"/>
  <c r="E460" i="16"/>
  <c r="D460" i="16"/>
  <c r="C460" i="16"/>
  <c r="B460" i="16"/>
  <c r="A460" i="16"/>
  <c r="G459" i="16"/>
  <c r="F459" i="16"/>
  <c r="E459" i="16"/>
  <c r="D459" i="16"/>
  <c r="C459" i="16"/>
  <c r="H459" i="16" s="1"/>
  <c r="B459" i="16"/>
  <c r="A459" i="16"/>
  <c r="G458" i="16"/>
  <c r="F458" i="16"/>
  <c r="E458" i="16"/>
  <c r="D458" i="16"/>
  <c r="C458" i="16"/>
  <c r="H458" i="16" s="1"/>
  <c r="B458" i="16"/>
  <c r="A458" i="16"/>
  <c r="G457" i="16"/>
  <c r="F457" i="16"/>
  <c r="E457" i="16"/>
  <c r="D457" i="16"/>
  <c r="C457" i="16"/>
  <c r="H457" i="16" s="1"/>
  <c r="B457" i="16"/>
  <c r="A457" i="16"/>
  <c r="G456" i="16"/>
  <c r="F456" i="16"/>
  <c r="E456" i="16"/>
  <c r="D456" i="16"/>
  <c r="C456" i="16"/>
  <c r="I456" i="16" s="1"/>
  <c r="B456" i="16"/>
  <c r="A456" i="16"/>
  <c r="G455" i="16"/>
  <c r="F455" i="16"/>
  <c r="E455" i="16"/>
  <c r="D455" i="16"/>
  <c r="C455" i="16"/>
  <c r="H455" i="16" s="1"/>
  <c r="B455" i="16"/>
  <c r="A455" i="16"/>
  <c r="G454" i="16"/>
  <c r="F454" i="16"/>
  <c r="E454" i="16"/>
  <c r="D454" i="16"/>
  <c r="C454" i="16"/>
  <c r="H454" i="16" s="1"/>
  <c r="B454" i="16"/>
  <c r="A454" i="16"/>
  <c r="G453" i="16"/>
  <c r="F453" i="16"/>
  <c r="E453" i="16"/>
  <c r="D453" i="16"/>
  <c r="C453" i="16"/>
  <c r="H453" i="16" s="1"/>
  <c r="B453" i="16"/>
  <c r="A453" i="16"/>
  <c r="G452" i="16"/>
  <c r="F452" i="16"/>
  <c r="E452" i="16"/>
  <c r="D452" i="16"/>
  <c r="C452" i="16"/>
  <c r="B452" i="16"/>
  <c r="A452" i="16"/>
  <c r="G451" i="16"/>
  <c r="F451" i="16"/>
  <c r="E451" i="16"/>
  <c r="D451" i="16"/>
  <c r="C451" i="16"/>
  <c r="H451" i="16" s="1"/>
  <c r="B451" i="16"/>
  <c r="A451" i="16"/>
  <c r="G450" i="16"/>
  <c r="F450" i="16"/>
  <c r="E450" i="16"/>
  <c r="D450" i="16"/>
  <c r="C450" i="16"/>
  <c r="H450" i="16" s="1"/>
  <c r="B450" i="16"/>
  <c r="A450" i="16"/>
  <c r="G449" i="16"/>
  <c r="F449" i="16"/>
  <c r="E449" i="16"/>
  <c r="D449" i="16"/>
  <c r="C449" i="16"/>
  <c r="H449" i="16" s="1"/>
  <c r="B449" i="16"/>
  <c r="A449" i="16"/>
  <c r="G448" i="16"/>
  <c r="F448" i="16"/>
  <c r="E448" i="16"/>
  <c r="D448" i="16"/>
  <c r="C448" i="16"/>
  <c r="H448" i="16" s="1"/>
  <c r="B448" i="16"/>
  <c r="A448" i="16"/>
  <c r="G447" i="16"/>
  <c r="F447" i="16"/>
  <c r="E447" i="16"/>
  <c r="D447" i="16"/>
  <c r="C447" i="16"/>
  <c r="H447" i="16" s="1"/>
  <c r="B447" i="16"/>
  <c r="A447" i="16"/>
  <c r="G446" i="16"/>
  <c r="F446" i="16"/>
  <c r="E446" i="16"/>
  <c r="D446" i="16"/>
  <c r="C446" i="16"/>
  <c r="H446" i="16" s="1"/>
  <c r="B446" i="16"/>
  <c r="A446" i="16"/>
  <c r="G445" i="16"/>
  <c r="F445" i="16"/>
  <c r="E445" i="16"/>
  <c r="D445" i="16"/>
  <c r="C445" i="16"/>
  <c r="H445" i="16" s="1"/>
  <c r="B445" i="16"/>
  <c r="A445" i="16"/>
  <c r="G444" i="16"/>
  <c r="F444" i="16"/>
  <c r="E444" i="16"/>
  <c r="D444" i="16"/>
  <c r="C444" i="16"/>
  <c r="H444" i="16" s="1"/>
  <c r="B444" i="16"/>
  <c r="A444" i="16"/>
  <c r="G443" i="16"/>
  <c r="F443" i="16"/>
  <c r="E443" i="16"/>
  <c r="D443" i="16"/>
  <c r="C443" i="16"/>
  <c r="H443" i="16" s="1"/>
  <c r="B443" i="16"/>
  <c r="A443" i="16"/>
  <c r="G442" i="16"/>
  <c r="F442" i="16"/>
  <c r="E442" i="16"/>
  <c r="D442" i="16"/>
  <c r="C442" i="16"/>
  <c r="H442" i="16" s="1"/>
  <c r="B442" i="16"/>
  <c r="A442" i="16"/>
  <c r="G441" i="16"/>
  <c r="F441" i="16"/>
  <c r="E441" i="16"/>
  <c r="D441" i="16"/>
  <c r="C441" i="16"/>
  <c r="H441" i="16" s="1"/>
  <c r="B441" i="16"/>
  <c r="A441" i="16"/>
  <c r="G440" i="16"/>
  <c r="F440" i="16"/>
  <c r="E440" i="16"/>
  <c r="D440" i="16"/>
  <c r="C440" i="16"/>
  <c r="B440" i="16"/>
  <c r="A440" i="16"/>
  <c r="G439" i="16"/>
  <c r="F439" i="16"/>
  <c r="E439" i="16"/>
  <c r="D439" i="16"/>
  <c r="C439" i="16"/>
  <c r="H439" i="16" s="1"/>
  <c r="B439" i="16"/>
  <c r="A439" i="16"/>
  <c r="G438" i="16"/>
  <c r="F438" i="16"/>
  <c r="E438" i="16"/>
  <c r="D438" i="16"/>
  <c r="C438" i="16"/>
  <c r="B438" i="16"/>
  <c r="A438" i="16"/>
  <c r="G437" i="16"/>
  <c r="F437" i="16"/>
  <c r="E437" i="16"/>
  <c r="D437" i="16"/>
  <c r="C437" i="16"/>
  <c r="H437" i="16" s="1"/>
  <c r="B437" i="16"/>
  <c r="A437" i="16"/>
  <c r="G436" i="16"/>
  <c r="F436" i="16"/>
  <c r="E436" i="16"/>
  <c r="D436" i="16"/>
  <c r="C436" i="16"/>
  <c r="H436" i="16" s="1"/>
  <c r="B436" i="16"/>
  <c r="A436" i="16"/>
  <c r="G435" i="16"/>
  <c r="F435" i="16"/>
  <c r="E435" i="16"/>
  <c r="D435" i="16"/>
  <c r="C435" i="16"/>
  <c r="H435" i="16" s="1"/>
  <c r="B435" i="16"/>
  <c r="A435" i="16"/>
  <c r="G434" i="16"/>
  <c r="F434" i="16"/>
  <c r="E434" i="16"/>
  <c r="D434" i="16"/>
  <c r="C434" i="16"/>
  <c r="H434" i="16" s="1"/>
  <c r="B434" i="16"/>
  <c r="A434" i="16"/>
  <c r="G433" i="16"/>
  <c r="F433" i="16"/>
  <c r="E433" i="16"/>
  <c r="D433" i="16"/>
  <c r="C433" i="16"/>
  <c r="H433" i="16" s="1"/>
  <c r="B433" i="16"/>
  <c r="A433" i="16"/>
  <c r="G432" i="16"/>
  <c r="F432" i="16"/>
  <c r="E432" i="16"/>
  <c r="D432" i="16"/>
  <c r="C432" i="16"/>
  <c r="B432" i="16"/>
  <c r="A432" i="16"/>
  <c r="G431" i="16"/>
  <c r="F431" i="16"/>
  <c r="E431" i="16"/>
  <c r="D431" i="16"/>
  <c r="C431" i="16"/>
  <c r="H431" i="16" s="1"/>
  <c r="B431" i="16"/>
  <c r="A431" i="16"/>
  <c r="G430" i="16"/>
  <c r="F430" i="16"/>
  <c r="E430" i="16"/>
  <c r="D430" i="16"/>
  <c r="C430" i="16"/>
  <c r="H430" i="16" s="1"/>
  <c r="B430" i="16"/>
  <c r="A430" i="16"/>
  <c r="G429" i="16"/>
  <c r="F429" i="16"/>
  <c r="E429" i="16"/>
  <c r="D429" i="16"/>
  <c r="C429" i="16"/>
  <c r="H429" i="16" s="1"/>
  <c r="B429" i="16"/>
  <c r="A429" i="16"/>
  <c r="G428" i="16"/>
  <c r="F428" i="16"/>
  <c r="E428" i="16"/>
  <c r="D428" i="16"/>
  <c r="C428" i="16"/>
  <c r="B428" i="16"/>
  <c r="A428" i="16"/>
  <c r="G427" i="16"/>
  <c r="F427" i="16"/>
  <c r="E427" i="16"/>
  <c r="D427" i="16"/>
  <c r="C427" i="16"/>
  <c r="H427" i="16" s="1"/>
  <c r="B427" i="16"/>
  <c r="A427" i="16"/>
  <c r="G426" i="16"/>
  <c r="F426" i="16"/>
  <c r="E426" i="16"/>
  <c r="D426" i="16"/>
  <c r="K426" i="16" s="1"/>
  <c r="C426" i="16"/>
  <c r="H426" i="16" s="1"/>
  <c r="B426" i="16"/>
  <c r="A426" i="16"/>
  <c r="G425" i="16"/>
  <c r="F425" i="16"/>
  <c r="E425" i="16"/>
  <c r="D425" i="16"/>
  <c r="C425" i="16"/>
  <c r="H425" i="16" s="1"/>
  <c r="B425" i="16"/>
  <c r="A425" i="16"/>
  <c r="G424" i="16"/>
  <c r="F424" i="16"/>
  <c r="E424" i="16"/>
  <c r="D424" i="16"/>
  <c r="C424" i="16"/>
  <c r="B424" i="16"/>
  <c r="A424" i="16"/>
  <c r="G423" i="16"/>
  <c r="F423" i="16"/>
  <c r="E423" i="16"/>
  <c r="D423" i="16"/>
  <c r="C423" i="16"/>
  <c r="H423" i="16" s="1"/>
  <c r="B423" i="16"/>
  <c r="A423" i="16"/>
  <c r="G422" i="16"/>
  <c r="F422" i="16"/>
  <c r="E422" i="16"/>
  <c r="D422" i="16"/>
  <c r="C422" i="16"/>
  <c r="H422" i="16" s="1"/>
  <c r="B422" i="16"/>
  <c r="A422" i="16"/>
  <c r="G421" i="16"/>
  <c r="F421" i="16"/>
  <c r="E421" i="16"/>
  <c r="D421" i="16"/>
  <c r="C421" i="16"/>
  <c r="H421" i="16" s="1"/>
  <c r="B421" i="16"/>
  <c r="A421" i="16"/>
  <c r="G420" i="16"/>
  <c r="F420" i="16"/>
  <c r="E420" i="16"/>
  <c r="D420" i="16"/>
  <c r="C420" i="16"/>
  <c r="B420" i="16"/>
  <c r="A420" i="16"/>
  <c r="G419" i="16"/>
  <c r="F419" i="16"/>
  <c r="E419" i="16"/>
  <c r="D419" i="16"/>
  <c r="C419" i="16"/>
  <c r="H419" i="16" s="1"/>
  <c r="B419" i="16"/>
  <c r="A419" i="16"/>
  <c r="G418" i="16"/>
  <c r="F418" i="16"/>
  <c r="E418" i="16"/>
  <c r="D418" i="16"/>
  <c r="C418" i="16"/>
  <c r="B418" i="16"/>
  <c r="A418" i="16"/>
  <c r="G417" i="16"/>
  <c r="F417" i="16"/>
  <c r="E417" i="16"/>
  <c r="D417" i="16"/>
  <c r="C417" i="16"/>
  <c r="H417" i="16" s="1"/>
  <c r="B417" i="16"/>
  <c r="A417" i="16"/>
  <c r="G416" i="16"/>
  <c r="F416" i="16"/>
  <c r="E416" i="16"/>
  <c r="D416" i="16"/>
  <c r="C416" i="16"/>
  <c r="H416" i="16" s="1"/>
  <c r="B416" i="16"/>
  <c r="A416" i="16"/>
  <c r="G415" i="16"/>
  <c r="F415" i="16"/>
  <c r="E415" i="16"/>
  <c r="D415" i="16"/>
  <c r="C415" i="16"/>
  <c r="H415" i="16" s="1"/>
  <c r="B415" i="16"/>
  <c r="A415" i="16"/>
  <c r="G414" i="16"/>
  <c r="F414" i="16"/>
  <c r="E414" i="16"/>
  <c r="D414" i="16"/>
  <c r="K414" i="16" s="1"/>
  <c r="C414" i="16"/>
  <c r="H414" i="16" s="1"/>
  <c r="B414" i="16"/>
  <c r="A414" i="16"/>
  <c r="G413" i="16"/>
  <c r="F413" i="16"/>
  <c r="E413" i="16"/>
  <c r="D413" i="16"/>
  <c r="C413" i="16"/>
  <c r="H413" i="16" s="1"/>
  <c r="B413" i="16"/>
  <c r="A413" i="16"/>
  <c r="G412" i="16"/>
  <c r="F412" i="16"/>
  <c r="E412" i="16"/>
  <c r="D412" i="16"/>
  <c r="C412" i="16"/>
  <c r="H412" i="16" s="1"/>
  <c r="B412" i="16"/>
  <c r="A412" i="16"/>
  <c r="G411" i="16"/>
  <c r="F411" i="16"/>
  <c r="E411" i="16"/>
  <c r="D411" i="16"/>
  <c r="C411" i="16"/>
  <c r="H411" i="16" s="1"/>
  <c r="B411" i="16"/>
  <c r="A411" i="16"/>
  <c r="G410" i="16"/>
  <c r="F410" i="16"/>
  <c r="E410" i="16"/>
  <c r="D410" i="16"/>
  <c r="C410" i="16"/>
  <c r="H410" i="16" s="1"/>
  <c r="B410" i="16"/>
  <c r="A410" i="16"/>
  <c r="G409" i="16"/>
  <c r="F409" i="16"/>
  <c r="E409" i="16"/>
  <c r="D409" i="16"/>
  <c r="C409" i="16"/>
  <c r="H409" i="16" s="1"/>
  <c r="B409" i="16"/>
  <c r="A409" i="16"/>
  <c r="G408" i="16"/>
  <c r="F408" i="16"/>
  <c r="E408" i="16"/>
  <c r="D408" i="16"/>
  <c r="C408" i="16"/>
  <c r="B408" i="16"/>
  <c r="A408" i="16"/>
  <c r="G407" i="16"/>
  <c r="F407" i="16"/>
  <c r="E407" i="16"/>
  <c r="D407" i="16"/>
  <c r="C407" i="16"/>
  <c r="B407" i="16"/>
  <c r="A407" i="16"/>
  <c r="G406" i="16"/>
  <c r="F406" i="16"/>
  <c r="E406" i="16"/>
  <c r="D406" i="16"/>
  <c r="C406" i="16"/>
  <c r="B406" i="16"/>
  <c r="A406" i="16"/>
  <c r="G405" i="16"/>
  <c r="F405" i="16"/>
  <c r="E405" i="16"/>
  <c r="D405" i="16"/>
  <c r="C405" i="16"/>
  <c r="H405" i="16" s="1"/>
  <c r="B405" i="16"/>
  <c r="A405" i="16"/>
  <c r="G404" i="16"/>
  <c r="F404" i="16"/>
  <c r="E404" i="16"/>
  <c r="D404" i="16"/>
  <c r="C404" i="16"/>
  <c r="B404" i="16"/>
  <c r="A404" i="16"/>
  <c r="G403" i="16"/>
  <c r="F403" i="16"/>
  <c r="E403" i="16"/>
  <c r="D403" i="16"/>
  <c r="C403" i="16"/>
  <c r="B403" i="16"/>
  <c r="A403" i="16"/>
  <c r="G402" i="16"/>
  <c r="F402" i="16"/>
  <c r="E402" i="16"/>
  <c r="D402" i="16"/>
  <c r="C402" i="16"/>
  <c r="H402" i="16" s="1"/>
  <c r="B402" i="16"/>
  <c r="A402" i="16"/>
  <c r="G401" i="16"/>
  <c r="F401" i="16"/>
  <c r="E401" i="16"/>
  <c r="D401" i="16"/>
  <c r="C401" i="16"/>
  <c r="H401" i="16" s="1"/>
  <c r="B401" i="16"/>
  <c r="A401" i="16"/>
  <c r="G400" i="16"/>
  <c r="F400" i="16"/>
  <c r="E400" i="16"/>
  <c r="D400" i="16"/>
  <c r="C400" i="16"/>
  <c r="B400" i="16"/>
  <c r="A400" i="16"/>
  <c r="G399" i="16"/>
  <c r="F399" i="16"/>
  <c r="E399" i="16"/>
  <c r="D399" i="16"/>
  <c r="C399" i="16"/>
  <c r="H399" i="16" s="1"/>
  <c r="B399" i="16"/>
  <c r="A399" i="16"/>
  <c r="G398" i="16"/>
  <c r="F398" i="16"/>
  <c r="E398" i="16"/>
  <c r="D398" i="16"/>
  <c r="C398" i="16"/>
  <c r="H398" i="16" s="1"/>
  <c r="B398" i="16"/>
  <c r="A398" i="16"/>
  <c r="G397" i="16"/>
  <c r="F397" i="16"/>
  <c r="E397" i="16"/>
  <c r="D397" i="16"/>
  <c r="C397" i="16"/>
  <c r="H397" i="16" s="1"/>
  <c r="B397" i="16"/>
  <c r="A397" i="16"/>
  <c r="G396" i="16"/>
  <c r="F396" i="16"/>
  <c r="E396" i="16"/>
  <c r="D396" i="16"/>
  <c r="C396" i="16"/>
  <c r="I396" i="16" s="1"/>
  <c r="B396" i="16"/>
  <c r="A396" i="16"/>
  <c r="G395" i="16"/>
  <c r="F395" i="16"/>
  <c r="E395" i="16"/>
  <c r="D395" i="16"/>
  <c r="C395" i="16"/>
  <c r="B395" i="16"/>
  <c r="A395" i="16"/>
  <c r="G394" i="16"/>
  <c r="F394" i="16"/>
  <c r="E394" i="16"/>
  <c r="D394" i="16"/>
  <c r="K394" i="16" s="1"/>
  <c r="C394" i="16"/>
  <c r="H394" i="16" s="1"/>
  <c r="B394" i="16"/>
  <c r="A394" i="16"/>
  <c r="G393" i="16"/>
  <c r="F393" i="16"/>
  <c r="E393" i="16"/>
  <c r="D393" i="16"/>
  <c r="C393" i="16"/>
  <c r="H393" i="16" s="1"/>
  <c r="B393" i="16"/>
  <c r="A393" i="16"/>
  <c r="G392" i="16"/>
  <c r="F392" i="16"/>
  <c r="E392" i="16"/>
  <c r="D392" i="16"/>
  <c r="C392" i="16"/>
  <c r="B392" i="16"/>
  <c r="A392" i="16"/>
  <c r="G391" i="16"/>
  <c r="F391" i="16"/>
  <c r="E391" i="16"/>
  <c r="D391" i="16"/>
  <c r="C391" i="16"/>
  <c r="H391" i="16" s="1"/>
  <c r="B391" i="16"/>
  <c r="A391" i="16"/>
  <c r="G390" i="16"/>
  <c r="F390" i="16"/>
  <c r="E390" i="16"/>
  <c r="D390" i="16"/>
  <c r="C390" i="16"/>
  <c r="H390" i="16" s="1"/>
  <c r="B390" i="16"/>
  <c r="A390" i="16"/>
  <c r="G389" i="16"/>
  <c r="F389" i="16"/>
  <c r="E389" i="16"/>
  <c r="D389" i="16"/>
  <c r="C389" i="16"/>
  <c r="H389" i="16" s="1"/>
  <c r="B389" i="16"/>
  <c r="A389" i="16"/>
  <c r="G388" i="16"/>
  <c r="F388" i="16"/>
  <c r="E388" i="16"/>
  <c r="D388" i="16"/>
  <c r="C388" i="16"/>
  <c r="B388" i="16"/>
  <c r="A388" i="16"/>
  <c r="G387" i="16"/>
  <c r="F387" i="16"/>
  <c r="E387" i="16"/>
  <c r="D387" i="16"/>
  <c r="C387" i="16"/>
  <c r="H387" i="16" s="1"/>
  <c r="B387" i="16"/>
  <c r="A387" i="16"/>
  <c r="G386" i="16"/>
  <c r="F386" i="16"/>
  <c r="E386" i="16"/>
  <c r="D386" i="16"/>
  <c r="C386" i="16"/>
  <c r="B386" i="16"/>
  <c r="A386" i="16"/>
  <c r="G385" i="16"/>
  <c r="F385" i="16"/>
  <c r="E385" i="16"/>
  <c r="D385" i="16"/>
  <c r="C385" i="16"/>
  <c r="H385" i="16" s="1"/>
  <c r="B385" i="16"/>
  <c r="A385" i="16"/>
  <c r="G384" i="16"/>
  <c r="F384" i="16"/>
  <c r="E384" i="16"/>
  <c r="D384" i="16"/>
  <c r="C384" i="16"/>
  <c r="H384" i="16" s="1"/>
  <c r="B384" i="16"/>
  <c r="A384" i="16"/>
  <c r="G383" i="16"/>
  <c r="F383" i="16"/>
  <c r="E383" i="16"/>
  <c r="D383" i="16"/>
  <c r="C383" i="16"/>
  <c r="H383" i="16" s="1"/>
  <c r="B383" i="16"/>
  <c r="A383" i="16"/>
  <c r="G382" i="16"/>
  <c r="F382" i="16"/>
  <c r="E382" i="16"/>
  <c r="D382" i="16"/>
  <c r="K382" i="16" s="1"/>
  <c r="C382" i="16"/>
  <c r="H382" i="16" s="1"/>
  <c r="B382" i="16"/>
  <c r="A382" i="16"/>
  <c r="G381" i="16"/>
  <c r="F381" i="16"/>
  <c r="E381" i="16"/>
  <c r="D381" i="16"/>
  <c r="K381" i="16" s="1"/>
  <c r="C381" i="16"/>
  <c r="H381" i="16" s="1"/>
  <c r="B381" i="16"/>
  <c r="A381" i="16"/>
  <c r="G380" i="16"/>
  <c r="F380" i="16"/>
  <c r="E380" i="16"/>
  <c r="D380" i="16"/>
  <c r="C380" i="16"/>
  <c r="B380" i="16"/>
  <c r="A380" i="16"/>
  <c r="G379" i="16"/>
  <c r="F379" i="16"/>
  <c r="E379" i="16"/>
  <c r="D379" i="16"/>
  <c r="C379" i="16"/>
  <c r="B379" i="16"/>
  <c r="A379" i="16"/>
  <c r="G378" i="16"/>
  <c r="F378" i="16"/>
  <c r="E378" i="16"/>
  <c r="D378" i="16"/>
  <c r="C378" i="16"/>
  <c r="H378" i="16" s="1"/>
  <c r="B378" i="16"/>
  <c r="A378" i="16"/>
  <c r="G377" i="16"/>
  <c r="F377" i="16"/>
  <c r="E377" i="16"/>
  <c r="D377" i="16"/>
  <c r="K377" i="16" s="1"/>
  <c r="C377" i="16"/>
  <c r="H377" i="16" s="1"/>
  <c r="B377" i="16"/>
  <c r="A377" i="16"/>
  <c r="G376" i="16"/>
  <c r="F376" i="16"/>
  <c r="E376" i="16"/>
  <c r="D376" i="16"/>
  <c r="C376" i="16"/>
  <c r="B376" i="16"/>
  <c r="A376" i="16"/>
  <c r="G375" i="16"/>
  <c r="F375" i="16"/>
  <c r="E375" i="16"/>
  <c r="D375" i="16"/>
  <c r="C375" i="16"/>
  <c r="H375" i="16" s="1"/>
  <c r="B375" i="16"/>
  <c r="A375" i="16"/>
  <c r="G374" i="16"/>
  <c r="F374" i="16"/>
  <c r="E374" i="16"/>
  <c r="D374" i="16"/>
  <c r="C374" i="16"/>
  <c r="B374" i="16"/>
  <c r="A374" i="16"/>
  <c r="G373" i="16"/>
  <c r="F373" i="16"/>
  <c r="E373" i="16"/>
  <c r="D373" i="16"/>
  <c r="C373" i="16"/>
  <c r="H373" i="16" s="1"/>
  <c r="B373" i="16"/>
  <c r="A373" i="16"/>
  <c r="G372" i="16"/>
  <c r="F372" i="16"/>
  <c r="E372" i="16"/>
  <c r="D372" i="16"/>
  <c r="C372" i="16"/>
  <c r="H372" i="16" s="1"/>
  <c r="B372" i="16"/>
  <c r="A372" i="16"/>
  <c r="G371" i="16"/>
  <c r="F371" i="16"/>
  <c r="E371" i="16"/>
  <c r="D371" i="16"/>
  <c r="C371" i="16"/>
  <c r="H371" i="16" s="1"/>
  <c r="B371" i="16"/>
  <c r="A371" i="16"/>
  <c r="G370" i="16"/>
  <c r="F370" i="16"/>
  <c r="E370" i="16"/>
  <c r="D370" i="16"/>
  <c r="K370" i="16" s="1"/>
  <c r="C370" i="16"/>
  <c r="H370" i="16" s="1"/>
  <c r="B370" i="16"/>
  <c r="A370" i="16"/>
  <c r="G369" i="16"/>
  <c r="F369" i="16"/>
  <c r="E369" i="16"/>
  <c r="D369" i="16"/>
  <c r="C369" i="16"/>
  <c r="H369" i="16" s="1"/>
  <c r="B369" i="16"/>
  <c r="A369" i="16"/>
  <c r="G368" i="16"/>
  <c r="F368" i="16"/>
  <c r="E368" i="16"/>
  <c r="D368" i="16"/>
  <c r="C368" i="16"/>
  <c r="B368" i="16"/>
  <c r="A368" i="16"/>
  <c r="G367" i="16"/>
  <c r="F367" i="16"/>
  <c r="E367" i="16"/>
  <c r="D367" i="16"/>
  <c r="C367" i="16"/>
  <c r="H367" i="16" s="1"/>
  <c r="B367" i="16"/>
  <c r="A367" i="16"/>
  <c r="G366" i="16"/>
  <c r="F366" i="16"/>
  <c r="E366" i="16"/>
  <c r="D366" i="16"/>
  <c r="K366" i="16" s="1"/>
  <c r="C366" i="16"/>
  <c r="H366" i="16" s="1"/>
  <c r="B366" i="16"/>
  <c r="A366" i="16"/>
  <c r="G365" i="16"/>
  <c r="F365" i="16"/>
  <c r="E365" i="16"/>
  <c r="D365" i="16"/>
  <c r="K365" i="16" s="1"/>
  <c r="C365" i="16"/>
  <c r="H365" i="16" s="1"/>
  <c r="B365" i="16"/>
  <c r="A365" i="16"/>
  <c r="G364" i="16"/>
  <c r="F364" i="16"/>
  <c r="E364" i="16"/>
  <c r="D364" i="16"/>
  <c r="C364" i="16"/>
  <c r="H364" i="16" s="1"/>
  <c r="B364" i="16"/>
  <c r="A364" i="16"/>
  <c r="G363" i="16"/>
  <c r="F363" i="16"/>
  <c r="E363" i="16"/>
  <c r="D363" i="16"/>
  <c r="C363" i="16"/>
  <c r="B363" i="16"/>
  <c r="A363" i="16"/>
  <c r="G362" i="16"/>
  <c r="F362" i="16"/>
  <c r="E362" i="16"/>
  <c r="D362" i="16"/>
  <c r="C362" i="16"/>
  <c r="H362" i="16" s="1"/>
  <c r="B362" i="16"/>
  <c r="A362" i="16"/>
  <c r="G361" i="16"/>
  <c r="F361" i="16"/>
  <c r="E361" i="16"/>
  <c r="D361" i="16"/>
  <c r="K361" i="16" s="1"/>
  <c r="C361" i="16"/>
  <c r="H361" i="16" s="1"/>
  <c r="B361" i="16"/>
  <c r="A361" i="16"/>
  <c r="G360" i="16"/>
  <c r="F360" i="16"/>
  <c r="E360" i="16"/>
  <c r="D360" i="16"/>
  <c r="C360" i="16"/>
  <c r="I360" i="16" s="1"/>
  <c r="B360" i="16"/>
  <c r="A360" i="16"/>
  <c r="G359" i="16"/>
  <c r="F359" i="16"/>
  <c r="E359" i="16"/>
  <c r="D359" i="16"/>
  <c r="C359" i="16"/>
  <c r="B359" i="16"/>
  <c r="A359" i="16"/>
  <c r="G358" i="16"/>
  <c r="F358" i="16"/>
  <c r="E358" i="16"/>
  <c r="D358" i="16"/>
  <c r="K358" i="16" s="1"/>
  <c r="C358" i="16"/>
  <c r="H358" i="16" s="1"/>
  <c r="B358" i="16"/>
  <c r="A358" i="16"/>
  <c r="G357" i="16"/>
  <c r="F357" i="16"/>
  <c r="E357" i="16"/>
  <c r="D357" i="16"/>
  <c r="K357" i="16" s="1"/>
  <c r="C357" i="16"/>
  <c r="H357" i="16" s="1"/>
  <c r="B357" i="16"/>
  <c r="A357" i="16"/>
  <c r="G356" i="16"/>
  <c r="F356" i="16"/>
  <c r="E356" i="16"/>
  <c r="D356" i="16"/>
  <c r="C356" i="16"/>
  <c r="I357" i="16" s="1"/>
  <c r="B356" i="16"/>
  <c r="A356" i="16"/>
  <c r="G355" i="16"/>
  <c r="F355" i="16"/>
  <c r="E355" i="16"/>
  <c r="D355" i="16"/>
  <c r="C355" i="16"/>
  <c r="H355" i="16" s="1"/>
  <c r="B355" i="16"/>
  <c r="A355" i="16"/>
  <c r="G354" i="16"/>
  <c r="F354" i="16"/>
  <c r="E354" i="16"/>
  <c r="D354" i="16"/>
  <c r="C354" i="16"/>
  <c r="H354" i="16" s="1"/>
  <c r="B354" i="16"/>
  <c r="A354" i="16"/>
  <c r="G353" i="16"/>
  <c r="F353" i="16"/>
  <c r="E353" i="16"/>
  <c r="D353" i="16"/>
  <c r="K353" i="16" s="1"/>
  <c r="C353" i="16"/>
  <c r="H353" i="16" s="1"/>
  <c r="B353" i="16"/>
  <c r="A353" i="16"/>
  <c r="G352" i="16"/>
  <c r="F352" i="16"/>
  <c r="E352" i="16"/>
  <c r="D352" i="16"/>
  <c r="C352" i="16"/>
  <c r="H352" i="16" s="1"/>
  <c r="B352" i="16"/>
  <c r="A352" i="16"/>
  <c r="G351" i="16"/>
  <c r="F351" i="16"/>
  <c r="E351" i="16"/>
  <c r="D351" i="16"/>
  <c r="C351" i="16"/>
  <c r="B351" i="16"/>
  <c r="A351" i="16"/>
  <c r="G350" i="16"/>
  <c r="F350" i="16"/>
  <c r="E350" i="16"/>
  <c r="D350" i="16"/>
  <c r="C350" i="16"/>
  <c r="H350" i="16" s="1"/>
  <c r="B350" i="16"/>
  <c r="A350" i="16"/>
  <c r="G349" i="16"/>
  <c r="F349" i="16"/>
  <c r="E349" i="16"/>
  <c r="D349" i="16"/>
  <c r="C349" i="16"/>
  <c r="H349" i="16" s="1"/>
  <c r="B349" i="16"/>
  <c r="A349" i="16"/>
  <c r="G348" i="16"/>
  <c r="F348" i="16"/>
  <c r="E348" i="16"/>
  <c r="D348" i="16"/>
  <c r="C348" i="16"/>
  <c r="B348" i="16"/>
  <c r="A348" i="16"/>
  <c r="G347" i="16"/>
  <c r="F347" i="16"/>
  <c r="E347" i="16"/>
  <c r="D347" i="16"/>
  <c r="C347" i="16"/>
  <c r="H347" i="16" s="1"/>
  <c r="B347" i="16"/>
  <c r="A347" i="16"/>
  <c r="G346" i="16"/>
  <c r="F346" i="16"/>
  <c r="E346" i="16"/>
  <c r="D346" i="16"/>
  <c r="C346" i="16"/>
  <c r="H346" i="16" s="1"/>
  <c r="B346" i="16"/>
  <c r="A346" i="16"/>
  <c r="G345" i="16"/>
  <c r="F345" i="16"/>
  <c r="E345" i="16"/>
  <c r="D345" i="16"/>
  <c r="K345" i="16" s="1"/>
  <c r="C345" i="16"/>
  <c r="H345" i="16" s="1"/>
  <c r="B345" i="16"/>
  <c r="A345" i="16"/>
  <c r="G344" i="16"/>
  <c r="F344" i="16"/>
  <c r="E344" i="16"/>
  <c r="D344" i="16"/>
  <c r="C344" i="16"/>
  <c r="K344" i="16" s="1"/>
  <c r="B344" i="16"/>
  <c r="A344" i="16"/>
  <c r="G343" i="16"/>
  <c r="F343" i="16"/>
  <c r="E343" i="16"/>
  <c r="D343" i="16"/>
  <c r="C343" i="16"/>
  <c r="B343" i="16"/>
  <c r="A343" i="16"/>
  <c r="G342" i="16"/>
  <c r="F342" i="16"/>
  <c r="E342" i="16"/>
  <c r="D342" i="16"/>
  <c r="C342" i="16"/>
  <c r="B342" i="16"/>
  <c r="A342" i="16"/>
  <c r="G341" i="16"/>
  <c r="F341" i="16"/>
  <c r="E341" i="16"/>
  <c r="D341" i="16"/>
  <c r="K341" i="16" s="1"/>
  <c r="C341" i="16"/>
  <c r="H341" i="16" s="1"/>
  <c r="B341" i="16"/>
  <c r="A341" i="16"/>
  <c r="G340" i="16"/>
  <c r="F340" i="16"/>
  <c r="E340" i="16"/>
  <c r="D340" i="16"/>
  <c r="C340" i="16"/>
  <c r="H340" i="16" s="1"/>
  <c r="B340" i="16"/>
  <c r="A340" i="16"/>
  <c r="G339" i="16"/>
  <c r="F339" i="16"/>
  <c r="E339" i="16"/>
  <c r="D339" i="16"/>
  <c r="C339" i="16"/>
  <c r="H339" i="16" s="1"/>
  <c r="B339" i="16"/>
  <c r="A339" i="16"/>
  <c r="G338" i="16"/>
  <c r="F338" i="16"/>
  <c r="E338" i="16"/>
  <c r="D338" i="16"/>
  <c r="C338" i="16"/>
  <c r="B338" i="16"/>
  <c r="A338" i="16"/>
  <c r="G337" i="16"/>
  <c r="F337" i="16"/>
  <c r="E337" i="16"/>
  <c r="D337" i="16"/>
  <c r="K337" i="16" s="1"/>
  <c r="C337" i="16"/>
  <c r="H337" i="16" s="1"/>
  <c r="B337" i="16"/>
  <c r="A337" i="16"/>
  <c r="G336" i="16"/>
  <c r="F336" i="16"/>
  <c r="E336" i="16"/>
  <c r="D336" i="16"/>
  <c r="C336" i="16"/>
  <c r="B336" i="16"/>
  <c r="A336" i="16"/>
  <c r="G335" i="16"/>
  <c r="F335" i="16"/>
  <c r="E335" i="16"/>
  <c r="D335" i="16"/>
  <c r="C335" i="16"/>
  <c r="H335" i="16" s="1"/>
  <c r="B335" i="16"/>
  <c r="A335" i="16"/>
  <c r="G334" i="16"/>
  <c r="F334" i="16"/>
  <c r="E334" i="16"/>
  <c r="D334" i="16"/>
  <c r="K334" i="16" s="1"/>
  <c r="C334" i="16"/>
  <c r="H334" i="16" s="1"/>
  <c r="B334" i="16"/>
  <c r="A334" i="16"/>
  <c r="G333" i="16"/>
  <c r="F333" i="16"/>
  <c r="E333" i="16"/>
  <c r="D333" i="16"/>
  <c r="C333" i="16"/>
  <c r="H333" i="16" s="1"/>
  <c r="B333" i="16"/>
  <c r="A333" i="16"/>
  <c r="G332" i="16"/>
  <c r="F332" i="16"/>
  <c r="E332" i="16"/>
  <c r="D332" i="16"/>
  <c r="C332" i="16"/>
  <c r="H332" i="16" s="1"/>
  <c r="B332" i="16"/>
  <c r="A332" i="16"/>
  <c r="G331" i="16"/>
  <c r="F331" i="16"/>
  <c r="E331" i="16"/>
  <c r="D331" i="16"/>
  <c r="C331" i="16"/>
  <c r="H331" i="16" s="1"/>
  <c r="B331" i="16"/>
  <c r="A331" i="16"/>
  <c r="G330" i="16"/>
  <c r="F330" i="16"/>
  <c r="E330" i="16"/>
  <c r="D330" i="16"/>
  <c r="C330" i="16"/>
  <c r="H330" i="16" s="1"/>
  <c r="B330" i="16"/>
  <c r="A330" i="16"/>
  <c r="G329" i="16"/>
  <c r="F329" i="16"/>
  <c r="E329" i="16"/>
  <c r="D329" i="16"/>
  <c r="C329" i="16"/>
  <c r="H329" i="16" s="1"/>
  <c r="B329" i="16"/>
  <c r="A329" i="16"/>
  <c r="G328" i="16"/>
  <c r="F328" i="16"/>
  <c r="E328" i="16"/>
  <c r="D328" i="16"/>
  <c r="C328" i="16"/>
  <c r="B328" i="16"/>
  <c r="A328" i="16"/>
  <c r="G327" i="16"/>
  <c r="F327" i="16"/>
  <c r="E327" i="16"/>
  <c r="D327" i="16"/>
  <c r="C327" i="16"/>
  <c r="H327" i="16" s="1"/>
  <c r="B327" i="16"/>
  <c r="A327" i="16"/>
  <c r="G326" i="16"/>
  <c r="F326" i="16"/>
  <c r="E326" i="16"/>
  <c r="D326" i="16"/>
  <c r="C326" i="16"/>
  <c r="H326" i="16" s="1"/>
  <c r="B326" i="16"/>
  <c r="A326" i="16"/>
  <c r="G325" i="16"/>
  <c r="F325" i="16"/>
  <c r="E325" i="16"/>
  <c r="D325" i="16"/>
  <c r="C325" i="16"/>
  <c r="H325" i="16" s="1"/>
  <c r="B325" i="16"/>
  <c r="A325" i="16"/>
  <c r="G324" i="16"/>
  <c r="F324" i="16"/>
  <c r="E324" i="16"/>
  <c r="D324" i="16"/>
  <c r="C324" i="16"/>
  <c r="B324" i="16"/>
  <c r="A324" i="16"/>
  <c r="G323" i="16"/>
  <c r="F323" i="16"/>
  <c r="E323" i="16"/>
  <c r="D323" i="16"/>
  <c r="C323" i="16"/>
  <c r="H323" i="16" s="1"/>
  <c r="B323" i="16"/>
  <c r="A323" i="16"/>
  <c r="G322" i="16"/>
  <c r="F322" i="16"/>
  <c r="E322" i="16"/>
  <c r="D322" i="16"/>
  <c r="C322" i="16"/>
  <c r="B322" i="16"/>
  <c r="A322" i="16"/>
  <c r="G321" i="16"/>
  <c r="F321" i="16"/>
  <c r="E321" i="16"/>
  <c r="D321" i="16"/>
  <c r="K321" i="16" s="1"/>
  <c r="C321" i="16"/>
  <c r="H321" i="16" s="1"/>
  <c r="B321" i="16"/>
  <c r="A321" i="16"/>
  <c r="G320" i="16"/>
  <c r="F320" i="16"/>
  <c r="E320" i="16"/>
  <c r="D320" i="16"/>
  <c r="C320" i="16"/>
  <c r="H320" i="16" s="1"/>
  <c r="B320" i="16"/>
  <c r="A320" i="16"/>
  <c r="G319" i="16"/>
  <c r="F319" i="16"/>
  <c r="E319" i="16"/>
  <c r="D319" i="16"/>
  <c r="C319" i="16"/>
  <c r="H319" i="16" s="1"/>
  <c r="B319" i="16"/>
  <c r="A319" i="16"/>
  <c r="G318" i="16"/>
  <c r="F318" i="16"/>
  <c r="E318" i="16"/>
  <c r="D318" i="16"/>
  <c r="C318" i="16"/>
  <c r="H318" i="16" s="1"/>
  <c r="B318" i="16"/>
  <c r="A318" i="16"/>
  <c r="G317" i="16"/>
  <c r="F317" i="16"/>
  <c r="E317" i="16"/>
  <c r="D317" i="16"/>
  <c r="C317" i="16"/>
  <c r="H317" i="16" s="1"/>
  <c r="B317" i="16"/>
  <c r="A317" i="16"/>
  <c r="G316" i="16"/>
  <c r="F316" i="16"/>
  <c r="E316" i="16"/>
  <c r="D316" i="16"/>
  <c r="C316" i="16"/>
  <c r="H316" i="16" s="1"/>
  <c r="B316" i="16"/>
  <c r="A316" i="16"/>
  <c r="G315" i="16"/>
  <c r="F315" i="16"/>
  <c r="E315" i="16"/>
  <c r="D315" i="16"/>
  <c r="C315" i="16"/>
  <c r="H315" i="16" s="1"/>
  <c r="B315" i="16"/>
  <c r="A315" i="16"/>
  <c r="G314" i="16"/>
  <c r="F314" i="16"/>
  <c r="E314" i="16"/>
  <c r="D314" i="16"/>
  <c r="C314" i="16"/>
  <c r="H314" i="16" s="1"/>
  <c r="B314" i="16"/>
  <c r="A314" i="16"/>
  <c r="G313" i="16"/>
  <c r="F313" i="16"/>
  <c r="E313" i="16"/>
  <c r="D313" i="16"/>
  <c r="C313" i="16"/>
  <c r="H313" i="16" s="1"/>
  <c r="B313" i="16"/>
  <c r="A313" i="16"/>
  <c r="G312" i="16"/>
  <c r="F312" i="16"/>
  <c r="E312" i="16"/>
  <c r="D312" i="16"/>
  <c r="C312" i="16"/>
  <c r="B312" i="16"/>
  <c r="A312" i="16"/>
  <c r="G311" i="16"/>
  <c r="F311" i="16"/>
  <c r="E311" i="16"/>
  <c r="D311" i="16"/>
  <c r="C311" i="16"/>
  <c r="H311" i="16" s="1"/>
  <c r="B311" i="16"/>
  <c r="A311" i="16"/>
  <c r="G310" i="16"/>
  <c r="F310" i="16"/>
  <c r="E310" i="16"/>
  <c r="D310" i="16"/>
  <c r="K310" i="16" s="1"/>
  <c r="C310" i="16"/>
  <c r="H310" i="16" s="1"/>
  <c r="B310" i="16"/>
  <c r="A310" i="16"/>
  <c r="G309" i="16"/>
  <c r="F309" i="16"/>
  <c r="E309" i="16"/>
  <c r="D309" i="16"/>
  <c r="K309" i="16" s="1"/>
  <c r="C309" i="16"/>
  <c r="H309" i="16" s="1"/>
  <c r="B309" i="16"/>
  <c r="A309" i="16"/>
  <c r="G308" i="16"/>
  <c r="F308" i="16"/>
  <c r="E308" i="16"/>
  <c r="D308" i="16"/>
  <c r="C308" i="16"/>
  <c r="B308" i="16"/>
  <c r="A308" i="16"/>
  <c r="G307" i="16"/>
  <c r="F307" i="16"/>
  <c r="E307" i="16"/>
  <c r="D307" i="16"/>
  <c r="C307" i="16"/>
  <c r="H307" i="16" s="1"/>
  <c r="B307" i="16"/>
  <c r="A307" i="16"/>
  <c r="G306" i="16"/>
  <c r="F306" i="16"/>
  <c r="E306" i="16"/>
  <c r="D306" i="16"/>
  <c r="C306" i="16"/>
  <c r="B306" i="16"/>
  <c r="A306" i="16"/>
  <c r="G305" i="16"/>
  <c r="F305" i="16"/>
  <c r="E305" i="16"/>
  <c r="D305" i="16"/>
  <c r="K305" i="16" s="1"/>
  <c r="C305" i="16"/>
  <c r="H305" i="16" s="1"/>
  <c r="B305" i="16"/>
  <c r="A305" i="16"/>
  <c r="G304" i="16"/>
  <c r="F304" i="16"/>
  <c r="E304" i="16"/>
  <c r="D304" i="16"/>
  <c r="C304" i="16"/>
  <c r="H304" i="16" s="1"/>
  <c r="B304" i="16"/>
  <c r="A304" i="16"/>
  <c r="G303" i="16"/>
  <c r="F303" i="16"/>
  <c r="E303" i="16"/>
  <c r="D303" i="16"/>
  <c r="C303" i="16"/>
  <c r="H303" i="16" s="1"/>
  <c r="B303" i="16"/>
  <c r="A303" i="16"/>
  <c r="G302" i="16"/>
  <c r="F302" i="16"/>
  <c r="E302" i="16"/>
  <c r="D302" i="16"/>
  <c r="C302" i="16"/>
  <c r="H302" i="16" s="1"/>
  <c r="B302" i="16"/>
  <c r="A302" i="16"/>
  <c r="G301" i="16"/>
  <c r="F301" i="16"/>
  <c r="E301" i="16"/>
  <c r="D301" i="16"/>
  <c r="C301" i="16"/>
  <c r="H301" i="16" s="1"/>
  <c r="B301" i="16"/>
  <c r="A301" i="16"/>
  <c r="G300" i="16"/>
  <c r="F300" i="16"/>
  <c r="E300" i="16"/>
  <c r="D300" i="16"/>
  <c r="C300" i="16"/>
  <c r="H300" i="16" s="1"/>
  <c r="B300" i="16"/>
  <c r="A300" i="16"/>
  <c r="G299" i="16"/>
  <c r="F299" i="16"/>
  <c r="E299" i="16"/>
  <c r="D299" i="16"/>
  <c r="C299" i="16"/>
  <c r="B299" i="16"/>
  <c r="A299" i="16"/>
  <c r="G298" i="16"/>
  <c r="F298" i="16"/>
  <c r="E298" i="16"/>
  <c r="D298" i="16"/>
  <c r="C298" i="16"/>
  <c r="H298" i="16" s="1"/>
  <c r="B298" i="16"/>
  <c r="A298" i="16"/>
  <c r="G297" i="16"/>
  <c r="F297" i="16"/>
  <c r="E297" i="16"/>
  <c r="D297" i="16"/>
  <c r="K297" i="16" s="1"/>
  <c r="C297" i="16"/>
  <c r="H297" i="16" s="1"/>
  <c r="B297" i="16"/>
  <c r="A297" i="16"/>
  <c r="G296" i="16"/>
  <c r="F296" i="16"/>
  <c r="E296" i="16"/>
  <c r="D296" i="16"/>
  <c r="C296" i="16"/>
  <c r="B296" i="16"/>
  <c r="A296" i="16"/>
  <c r="G295" i="16"/>
  <c r="F295" i="16"/>
  <c r="E295" i="16"/>
  <c r="D295" i="16"/>
  <c r="C295" i="16"/>
  <c r="H295" i="16" s="1"/>
  <c r="B295" i="16"/>
  <c r="A295" i="16"/>
  <c r="G294" i="16"/>
  <c r="F294" i="16"/>
  <c r="E294" i="16"/>
  <c r="D294" i="16"/>
  <c r="C294" i="16"/>
  <c r="H294" i="16" s="1"/>
  <c r="B294" i="16"/>
  <c r="A294" i="16"/>
  <c r="G293" i="16"/>
  <c r="F293" i="16"/>
  <c r="E293" i="16"/>
  <c r="D293" i="16"/>
  <c r="C293" i="16"/>
  <c r="H293" i="16" s="1"/>
  <c r="B293" i="16"/>
  <c r="A293" i="16"/>
  <c r="G292" i="16"/>
  <c r="F292" i="16"/>
  <c r="E292" i="16"/>
  <c r="D292" i="16"/>
  <c r="C292" i="16"/>
  <c r="B292" i="16"/>
  <c r="A292" i="16"/>
  <c r="G291" i="16"/>
  <c r="F291" i="16"/>
  <c r="E291" i="16"/>
  <c r="D291" i="16"/>
  <c r="C291" i="16"/>
  <c r="B291" i="16"/>
  <c r="A291" i="16"/>
  <c r="G290" i="16"/>
  <c r="F290" i="16"/>
  <c r="E290" i="16"/>
  <c r="D290" i="16"/>
  <c r="C290" i="16"/>
  <c r="H290" i="16" s="1"/>
  <c r="B290" i="16"/>
  <c r="A290" i="16"/>
  <c r="G289" i="16"/>
  <c r="F289" i="16"/>
  <c r="E289" i="16"/>
  <c r="D289" i="16"/>
  <c r="K289" i="16" s="1"/>
  <c r="C289" i="16"/>
  <c r="H289" i="16" s="1"/>
  <c r="B289" i="16"/>
  <c r="A289" i="16"/>
  <c r="G288" i="16"/>
  <c r="F288" i="16"/>
  <c r="E288" i="16"/>
  <c r="D288" i="16"/>
  <c r="C288" i="16"/>
  <c r="B288" i="16"/>
  <c r="A288" i="16"/>
  <c r="G287" i="16"/>
  <c r="F287" i="16"/>
  <c r="E287" i="16"/>
  <c r="D287" i="16"/>
  <c r="C287" i="16"/>
  <c r="H287" i="16" s="1"/>
  <c r="B287" i="16"/>
  <c r="A287" i="16"/>
  <c r="G286" i="16"/>
  <c r="F286" i="16"/>
  <c r="E286" i="16"/>
  <c r="D286" i="16"/>
  <c r="C286" i="16"/>
  <c r="H286" i="16" s="1"/>
  <c r="B286" i="16"/>
  <c r="A286" i="16"/>
  <c r="G285" i="16"/>
  <c r="F285" i="16"/>
  <c r="E285" i="16"/>
  <c r="D285" i="16"/>
  <c r="K285" i="16" s="1"/>
  <c r="C285" i="16"/>
  <c r="H285" i="16" s="1"/>
  <c r="B285" i="16"/>
  <c r="A285" i="16"/>
  <c r="G284" i="16"/>
  <c r="F284" i="16"/>
  <c r="E284" i="16"/>
  <c r="D284" i="16"/>
  <c r="C284" i="16"/>
  <c r="B284" i="16"/>
  <c r="A284" i="16"/>
  <c r="G283" i="16"/>
  <c r="F283" i="16"/>
  <c r="E283" i="16"/>
  <c r="D283" i="16"/>
  <c r="C283" i="16"/>
  <c r="B283" i="16"/>
  <c r="A283" i="16"/>
  <c r="G282" i="16"/>
  <c r="F282" i="16"/>
  <c r="E282" i="16"/>
  <c r="D282" i="16"/>
  <c r="C282" i="16"/>
  <c r="H282" i="16" s="1"/>
  <c r="B282" i="16"/>
  <c r="A282" i="16"/>
  <c r="G281" i="16"/>
  <c r="F281" i="16"/>
  <c r="E281" i="16"/>
  <c r="D281" i="16"/>
  <c r="C281" i="16"/>
  <c r="H281" i="16" s="1"/>
  <c r="B281" i="16"/>
  <c r="A281" i="16"/>
  <c r="G280" i="16"/>
  <c r="F280" i="16"/>
  <c r="E280" i="16"/>
  <c r="D280" i="16"/>
  <c r="C280" i="16"/>
  <c r="H280" i="16" s="1"/>
  <c r="B280" i="16"/>
  <c r="A280" i="16"/>
  <c r="G279" i="16"/>
  <c r="F279" i="16"/>
  <c r="E279" i="16"/>
  <c r="D279" i="16"/>
  <c r="C279" i="16"/>
  <c r="H279" i="16" s="1"/>
  <c r="B279" i="16"/>
  <c r="A279" i="16"/>
  <c r="G278" i="16"/>
  <c r="F278" i="16"/>
  <c r="E278" i="16"/>
  <c r="D278" i="16"/>
  <c r="K278" i="16" s="1"/>
  <c r="C278" i="16"/>
  <c r="H278" i="16" s="1"/>
  <c r="B278" i="16"/>
  <c r="A278" i="16"/>
  <c r="G277" i="16"/>
  <c r="F277" i="16"/>
  <c r="E277" i="16"/>
  <c r="D277" i="16"/>
  <c r="C277" i="16"/>
  <c r="H277" i="16" s="1"/>
  <c r="B277" i="16"/>
  <c r="A277" i="16"/>
  <c r="G276" i="16"/>
  <c r="F276" i="16"/>
  <c r="E276" i="16"/>
  <c r="D276" i="16"/>
  <c r="C276" i="16"/>
  <c r="B276" i="16"/>
  <c r="A276" i="16"/>
  <c r="G275" i="16"/>
  <c r="F275" i="16"/>
  <c r="E275" i="16"/>
  <c r="D275" i="16"/>
  <c r="C275" i="16"/>
  <c r="H275" i="16" s="1"/>
  <c r="B275" i="16"/>
  <c r="A275" i="16"/>
  <c r="G274" i="16"/>
  <c r="F274" i="16"/>
  <c r="E274" i="16"/>
  <c r="D274" i="16"/>
  <c r="K274" i="16" s="1"/>
  <c r="C274" i="16"/>
  <c r="H274" i="16" s="1"/>
  <c r="B274" i="16"/>
  <c r="A274" i="16"/>
  <c r="G273" i="16"/>
  <c r="F273" i="16"/>
  <c r="E273" i="16"/>
  <c r="D273" i="16"/>
  <c r="C273" i="16"/>
  <c r="H273" i="16" s="1"/>
  <c r="B273" i="16"/>
  <c r="A273" i="16"/>
  <c r="G272" i="16"/>
  <c r="F272" i="16"/>
  <c r="E272" i="16"/>
  <c r="D272" i="16"/>
  <c r="C272" i="16"/>
  <c r="H272" i="16" s="1"/>
  <c r="B272" i="16"/>
  <c r="A272" i="16"/>
  <c r="G271" i="16"/>
  <c r="F271" i="16"/>
  <c r="E271" i="16"/>
  <c r="D271" i="16"/>
  <c r="C271" i="16"/>
  <c r="H271" i="16" s="1"/>
  <c r="B271" i="16"/>
  <c r="A271" i="16"/>
  <c r="G270" i="16"/>
  <c r="F270" i="16"/>
  <c r="E270" i="16"/>
  <c r="D270" i="16"/>
  <c r="K270" i="16" s="1"/>
  <c r="C270" i="16"/>
  <c r="H270" i="16" s="1"/>
  <c r="B270" i="16"/>
  <c r="A270" i="16"/>
  <c r="G269" i="16"/>
  <c r="F269" i="16"/>
  <c r="E269" i="16"/>
  <c r="D269" i="16"/>
  <c r="C269" i="16"/>
  <c r="H269" i="16" s="1"/>
  <c r="B269" i="16"/>
  <c r="A269" i="16"/>
  <c r="G268" i="16"/>
  <c r="F268" i="16"/>
  <c r="E268" i="16"/>
  <c r="D268" i="16"/>
  <c r="C268" i="16"/>
  <c r="B268" i="16"/>
  <c r="A268" i="16"/>
  <c r="G267" i="16"/>
  <c r="F267" i="16"/>
  <c r="E267" i="16"/>
  <c r="D267" i="16"/>
  <c r="C267" i="16"/>
  <c r="H267" i="16" s="1"/>
  <c r="B267" i="16"/>
  <c r="A267" i="16"/>
  <c r="G266" i="16"/>
  <c r="F266" i="16"/>
  <c r="E266" i="16"/>
  <c r="D266" i="16"/>
  <c r="C266" i="16"/>
  <c r="H266" i="16" s="1"/>
  <c r="B266" i="16"/>
  <c r="A266" i="16"/>
  <c r="G265" i="16"/>
  <c r="F265" i="16"/>
  <c r="E265" i="16"/>
  <c r="D265" i="16"/>
  <c r="C265" i="16"/>
  <c r="H265" i="16" s="1"/>
  <c r="B265" i="16"/>
  <c r="A265" i="16"/>
  <c r="G264" i="16"/>
  <c r="F264" i="16"/>
  <c r="E264" i="16"/>
  <c r="D264" i="16"/>
  <c r="C264" i="16"/>
  <c r="B264" i="16"/>
  <c r="A264" i="16"/>
  <c r="G263" i="16"/>
  <c r="F263" i="16"/>
  <c r="E263" i="16"/>
  <c r="D263" i="16"/>
  <c r="C263" i="16"/>
  <c r="H263" i="16" s="1"/>
  <c r="B263" i="16"/>
  <c r="A263" i="16"/>
  <c r="G262" i="16"/>
  <c r="F262" i="16"/>
  <c r="E262" i="16"/>
  <c r="D262" i="16"/>
  <c r="K262" i="16" s="1"/>
  <c r="C262" i="16"/>
  <c r="H262" i="16" s="1"/>
  <c r="B262" i="16"/>
  <c r="A262" i="16"/>
  <c r="G261" i="16"/>
  <c r="F261" i="16"/>
  <c r="E261" i="16"/>
  <c r="D261" i="16"/>
  <c r="K261" i="16" s="1"/>
  <c r="C261" i="16"/>
  <c r="H261" i="16" s="1"/>
  <c r="B261" i="16"/>
  <c r="A261" i="16"/>
  <c r="G260" i="16"/>
  <c r="F260" i="16"/>
  <c r="E260" i="16"/>
  <c r="D260" i="16"/>
  <c r="C260" i="16"/>
  <c r="H260" i="16" s="1"/>
  <c r="B260" i="16"/>
  <c r="A260" i="16"/>
  <c r="G259" i="16"/>
  <c r="F259" i="16"/>
  <c r="E259" i="16"/>
  <c r="D259" i="16"/>
  <c r="C259" i="16"/>
  <c r="H259" i="16" s="1"/>
  <c r="B259" i="16"/>
  <c r="A259" i="16"/>
  <c r="G258" i="16"/>
  <c r="F258" i="16"/>
  <c r="E258" i="16"/>
  <c r="D258" i="16"/>
  <c r="C258" i="16"/>
  <c r="H258" i="16" s="1"/>
  <c r="B258" i="16"/>
  <c r="A258" i="16"/>
  <c r="G257" i="16"/>
  <c r="F257" i="16"/>
  <c r="E257" i="16"/>
  <c r="D257" i="16"/>
  <c r="C257" i="16"/>
  <c r="H257" i="16" s="1"/>
  <c r="B257" i="16"/>
  <c r="A257" i="16"/>
  <c r="G256" i="16"/>
  <c r="F256" i="16"/>
  <c r="E256" i="16"/>
  <c r="D256" i="16"/>
  <c r="C256" i="16"/>
  <c r="H256" i="16" s="1"/>
  <c r="B256" i="16"/>
  <c r="A256" i="16"/>
  <c r="G255" i="16"/>
  <c r="F255" i="16"/>
  <c r="E255" i="16"/>
  <c r="D255" i="16"/>
  <c r="C255" i="16"/>
  <c r="H255" i="16" s="1"/>
  <c r="B255" i="16"/>
  <c r="A255" i="16"/>
  <c r="G254" i="16"/>
  <c r="F254" i="16"/>
  <c r="E254" i="16"/>
  <c r="D254" i="16"/>
  <c r="K254" i="16" s="1"/>
  <c r="C254" i="16"/>
  <c r="H254" i="16" s="1"/>
  <c r="B254" i="16"/>
  <c r="A254" i="16"/>
  <c r="G253" i="16"/>
  <c r="F253" i="16"/>
  <c r="E253" i="16"/>
  <c r="D253" i="16"/>
  <c r="K253" i="16" s="1"/>
  <c r="C253" i="16"/>
  <c r="H253" i="16" s="1"/>
  <c r="B253" i="16"/>
  <c r="A253" i="16"/>
  <c r="G252" i="16"/>
  <c r="F252" i="16"/>
  <c r="E252" i="16"/>
  <c r="D252" i="16"/>
  <c r="C252" i="16"/>
  <c r="B252" i="16"/>
  <c r="A252" i="16"/>
  <c r="G251" i="16"/>
  <c r="F251" i="16"/>
  <c r="E251" i="16"/>
  <c r="D251" i="16"/>
  <c r="C251" i="16"/>
  <c r="H251" i="16" s="1"/>
  <c r="B251" i="16"/>
  <c r="A251" i="16"/>
  <c r="G250" i="16"/>
  <c r="F250" i="16"/>
  <c r="E250" i="16"/>
  <c r="D250" i="16"/>
  <c r="C250" i="16"/>
  <c r="H250" i="16" s="1"/>
  <c r="B250" i="16"/>
  <c r="A250" i="16"/>
  <c r="G249" i="16"/>
  <c r="F249" i="16"/>
  <c r="E249" i="16"/>
  <c r="D249" i="16"/>
  <c r="K249" i="16" s="1"/>
  <c r="C249" i="16"/>
  <c r="H249" i="16" s="1"/>
  <c r="B249" i="16"/>
  <c r="A249" i="16"/>
  <c r="G248" i="16"/>
  <c r="F248" i="16"/>
  <c r="E248" i="16"/>
  <c r="D248" i="16"/>
  <c r="C248" i="16"/>
  <c r="K248" i="16" s="1"/>
  <c r="B248" i="16"/>
  <c r="A248" i="16"/>
  <c r="G247" i="16"/>
  <c r="F247" i="16"/>
  <c r="E247" i="16"/>
  <c r="D247" i="16"/>
  <c r="C247" i="16"/>
  <c r="H247" i="16" s="1"/>
  <c r="B247" i="16"/>
  <c r="A247" i="16"/>
  <c r="G246" i="16"/>
  <c r="F246" i="16"/>
  <c r="E246" i="16"/>
  <c r="D246" i="16"/>
  <c r="K246" i="16" s="1"/>
  <c r="C246" i="16"/>
  <c r="H246" i="16" s="1"/>
  <c r="B246" i="16"/>
  <c r="A246" i="16"/>
  <c r="G245" i="16"/>
  <c r="F245" i="16"/>
  <c r="E245" i="16"/>
  <c r="D245" i="16"/>
  <c r="C245" i="16"/>
  <c r="H245" i="16" s="1"/>
  <c r="B245" i="16"/>
  <c r="A245" i="16"/>
  <c r="G244" i="16"/>
  <c r="F244" i="16"/>
  <c r="E244" i="16"/>
  <c r="D244" i="16"/>
  <c r="C244" i="16"/>
  <c r="B244" i="16"/>
  <c r="A244" i="16"/>
  <c r="G243" i="16"/>
  <c r="F243" i="16"/>
  <c r="E243" i="16"/>
  <c r="D243" i="16"/>
  <c r="C243" i="16"/>
  <c r="H243" i="16" s="1"/>
  <c r="B243" i="16"/>
  <c r="A243" i="16"/>
  <c r="G242" i="16"/>
  <c r="F242" i="16"/>
  <c r="E242" i="16"/>
  <c r="D242" i="16"/>
  <c r="C242" i="16"/>
  <c r="H242" i="16" s="1"/>
  <c r="B242" i="16"/>
  <c r="A242" i="16"/>
  <c r="G241" i="16"/>
  <c r="F241" i="16"/>
  <c r="E241" i="16"/>
  <c r="D241" i="16"/>
  <c r="C241" i="16"/>
  <c r="H241" i="16" s="1"/>
  <c r="B241" i="16"/>
  <c r="A241" i="16"/>
  <c r="G240" i="16"/>
  <c r="F240" i="16"/>
  <c r="E240" i="16"/>
  <c r="D240" i="16"/>
  <c r="C240" i="16"/>
  <c r="H240" i="16" s="1"/>
  <c r="B240" i="16"/>
  <c r="A240" i="16"/>
  <c r="G239" i="16"/>
  <c r="F239" i="16"/>
  <c r="E239" i="16"/>
  <c r="D239" i="16"/>
  <c r="C239" i="16"/>
  <c r="H239" i="16" s="1"/>
  <c r="B239" i="16"/>
  <c r="A239" i="16"/>
  <c r="G238" i="16"/>
  <c r="F238" i="16"/>
  <c r="E238" i="16"/>
  <c r="D238" i="16"/>
  <c r="K238" i="16" s="1"/>
  <c r="C238" i="16"/>
  <c r="H238" i="16" s="1"/>
  <c r="B238" i="16"/>
  <c r="A238" i="16"/>
  <c r="G237" i="16"/>
  <c r="F237" i="16"/>
  <c r="E237" i="16"/>
  <c r="D237" i="16"/>
  <c r="K237" i="16" s="1"/>
  <c r="C237" i="16"/>
  <c r="H237" i="16" s="1"/>
  <c r="B237" i="16"/>
  <c r="A237" i="16"/>
  <c r="G236" i="16"/>
  <c r="F236" i="16"/>
  <c r="E236" i="16"/>
  <c r="D236" i="16"/>
  <c r="C236" i="16"/>
  <c r="B236" i="16"/>
  <c r="A236" i="16"/>
  <c r="G235" i="16"/>
  <c r="F235" i="16"/>
  <c r="E235" i="16"/>
  <c r="D235" i="16"/>
  <c r="C235" i="16"/>
  <c r="H235" i="16" s="1"/>
  <c r="B235" i="16"/>
  <c r="A235" i="16"/>
  <c r="G234" i="16"/>
  <c r="F234" i="16"/>
  <c r="E234" i="16"/>
  <c r="D234" i="16"/>
  <c r="C234" i="16"/>
  <c r="H234" i="16" s="1"/>
  <c r="B234" i="16"/>
  <c r="A234" i="16"/>
  <c r="G233" i="16"/>
  <c r="F233" i="16"/>
  <c r="E233" i="16"/>
  <c r="D233" i="16"/>
  <c r="C233" i="16"/>
  <c r="H233" i="16" s="1"/>
  <c r="B233" i="16"/>
  <c r="A233" i="16"/>
  <c r="G232" i="16"/>
  <c r="F232" i="16"/>
  <c r="E232" i="16"/>
  <c r="D232" i="16"/>
  <c r="C232" i="16"/>
  <c r="K232" i="16" s="1"/>
  <c r="B232" i="16"/>
  <c r="A232" i="16"/>
  <c r="G231" i="16"/>
  <c r="F231" i="16"/>
  <c r="E231" i="16"/>
  <c r="D231" i="16"/>
  <c r="C231" i="16"/>
  <c r="H231" i="16" s="1"/>
  <c r="B231" i="16"/>
  <c r="A231" i="16"/>
  <c r="G230" i="16"/>
  <c r="F230" i="16"/>
  <c r="E230" i="16"/>
  <c r="D230" i="16"/>
  <c r="K230" i="16" s="1"/>
  <c r="C230" i="16"/>
  <c r="H230" i="16" s="1"/>
  <c r="B230" i="16"/>
  <c r="A230" i="16"/>
  <c r="G229" i="16"/>
  <c r="F229" i="16"/>
  <c r="E229" i="16"/>
  <c r="D229" i="16"/>
  <c r="K229" i="16" s="1"/>
  <c r="C229" i="16"/>
  <c r="H229" i="16" s="1"/>
  <c r="B229" i="16"/>
  <c r="A229" i="16"/>
  <c r="G228" i="16"/>
  <c r="F228" i="16"/>
  <c r="E228" i="16"/>
  <c r="D228" i="16"/>
  <c r="C228" i="16"/>
  <c r="B228" i="16"/>
  <c r="A228" i="16"/>
  <c r="G227" i="16"/>
  <c r="F227" i="16"/>
  <c r="E227" i="16"/>
  <c r="D227" i="16"/>
  <c r="C227" i="16"/>
  <c r="H227" i="16" s="1"/>
  <c r="B227" i="16"/>
  <c r="A227" i="16"/>
  <c r="G226" i="16"/>
  <c r="F226" i="16"/>
  <c r="E226" i="16"/>
  <c r="D226" i="16"/>
  <c r="C226" i="16"/>
  <c r="H226" i="16" s="1"/>
  <c r="B226" i="16"/>
  <c r="A226" i="16"/>
  <c r="G225" i="16"/>
  <c r="F225" i="16"/>
  <c r="E225" i="16"/>
  <c r="D225" i="16"/>
  <c r="C225" i="16"/>
  <c r="H225" i="16" s="1"/>
  <c r="B225" i="16"/>
  <c r="A225" i="16"/>
  <c r="G224" i="16"/>
  <c r="F224" i="16"/>
  <c r="E224" i="16"/>
  <c r="D224" i="16"/>
  <c r="C224" i="16"/>
  <c r="H224" i="16" s="1"/>
  <c r="B224" i="16"/>
  <c r="A224" i="16"/>
  <c r="G223" i="16"/>
  <c r="F223" i="16"/>
  <c r="E223" i="16"/>
  <c r="D223" i="16"/>
  <c r="C223" i="16"/>
  <c r="H223" i="16" s="1"/>
  <c r="B223" i="16"/>
  <c r="A223" i="16"/>
  <c r="G222" i="16"/>
  <c r="F222" i="16"/>
  <c r="E222" i="16"/>
  <c r="D222" i="16"/>
  <c r="C222" i="16"/>
  <c r="H222" i="16" s="1"/>
  <c r="B222" i="16"/>
  <c r="A222" i="16"/>
  <c r="G221" i="16"/>
  <c r="F221" i="16"/>
  <c r="E221" i="16"/>
  <c r="D221" i="16"/>
  <c r="C221" i="16"/>
  <c r="H221" i="16" s="1"/>
  <c r="B221" i="16"/>
  <c r="A221" i="16"/>
  <c r="G220" i="16"/>
  <c r="F220" i="16"/>
  <c r="E220" i="16"/>
  <c r="D220" i="16"/>
  <c r="C220" i="16"/>
  <c r="K220" i="16" s="1"/>
  <c r="B220" i="16"/>
  <c r="A220" i="16"/>
  <c r="G219" i="16"/>
  <c r="F219" i="16"/>
  <c r="E219" i="16"/>
  <c r="D219" i="16"/>
  <c r="C219" i="16"/>
  <c r="H219" i="16" s="1"/>
  <c r="B219" i="16"/>
  <c r="A219" i="16"/>
  <c r="G218" i="16"/>
  <c r="F218" i="16"/>
  <c r="E218" i="16"/>
  <c r="D218" i="16"/>
  <c r="C218" i="16"/>
  <c r="H218" i="16" s="1"/>
  <c r="B218" i="16"/>
  <c r="A218" i="16"/>
  <c r="G217" i="16"/>
  <c r="F217" i="16"/>
  <c r="E217" i="16"/>
  <c r="D217" i="16"/>
  <c r="C217" i="16"/>
  <c r="H217" i="16" s="1"/>
  <c r="B217" i="16"/>
  <c r="A217" i="16"/>
  <c r="G216" i="16"/>
  <c r="F216" i="16"/>
  <c r="E216" i="16"/>
  <c r="D216" i="16"/>
  <c r="C216" i="16"/>
  <c r="K216" i="16" s="1"/>
  <c r="B216" i="16"/>
  <c r="A216" i="16"/>
  <c r="G215" i="16"/>
  <c r="F215" i="16"/>
  <c r="E215" i="16"/>
  <c r="D215" i="16"/>
  <c r="C215" i="16"/>
  <c r="H215" i="16" s="1"/>
  <c r="B215" i="16"/>
  <c r="A215" i="16"/>
  <c r="G214" i="16"/>
  <c r="F214" i="16"/>
  <c r="E214" i="16"/>
  <c r="D214" i="16"/>
  <c r="K214" i="16" s="1"/>
  <c r="C214" i="16"/>
  <c r="H214" i="16" s="1"/>
  <c r="B214" i="16"/>
  <c r="A214" i="16"/>
  <c r="G213" i="16"/>
  <c r="F213" i="16"/>
  <c r="E213" i="16"/>
  <c r="D213" i="16"/>
  <c r="C213" i="16"/>
  <c r="H213" i="16" s="1"/>
  <c r="B213" i="16"/>
  <c r="A213" i="16"/>
  <c r="G212" i="16"/>
  <c r="F212" i="16"/>
  <c r="E212" i="16"/>
  <c r="D212" i="16"/>
  <c r="C212" i="16"/>
  <c r="H212" i="16" s="1"/>
  <c r="B212" i="16"/>
  <c r="A212" i="16"/>
  <c r="G211" i="16"/>
  <c r="F211" i="16"/>
  <c r="E211" i="16"/>
  <c r="D211" i="16"/>
  <c r="C211" i="16"/>
  <c r="B211" i="16"/>
  <c r="A211" i="16"/>
  <c r="G210" i="16"/>
  <c r="F210" i="16"/>
  <c r="E210" i="16"/>
  <c r="D210" i="16"/>
  <c r="C210" i="16"/>
  <c r="B210" i="16"/>
  <c r="A210" i="16"/>
  <c r="G209" i="16"/>
  <c r="F209" i="16"/>
  <c r="E209" i="16"/>
  <c r="D209" i="16"/>
  <c r="C209" i="16"/>
  <c r="H209" i="16" s="1"/>
  <c r="B209" i="16"/>
  <c r="A209" i="16"/>
  <c r="G208" i="16"/>
  <c r="F208" i="16"/>
  <c r="E208" i="16"/>
  <c r="D208" i="16"/>
  <c r="C208" i="16"/>
  <c r="B208" i="16"/>
  <c r="A208" i="16"/>
  <c r="G207" i="16"/>
  <c r="F207" i="16"/>
  <c r="E207" i="16"/>
  <c r="D207" i="16"/>
  <c r="C207" i="16"/>
  <c r="H207" i="16" s="1"/>
  <c r="B207" i="16"/>
  <c r="A207" i="16"/>
  <c r="G206" i="16"/>
  <c r="F206" i="16"/>
  <c r="E206" i="16"/>
  <c r="D206" i="16"/>
  <c r="C206" i="16"/>
  <c r="B206" i="16"/>
  <c r="A206" i="16"/>
  <c r="G205" i="16"/>
  <c r="F205" i="16"/>
  <c r="E205" i="16"/>
  <c r="D205" i="16"/>
  <c r="K205" i="16" s="1"/>
  <c r="C205" i="16"/>
  <c r="H205" i="16" s="1"/>
  <c r="B205" i="16"/>
  <c r="A205" i="16"/>
  <c r="G204" i="16"/>
  <c r="F204" i="16"/>
  <c r="E204" i="16"/>
  <c r="D204" i="16"/>
  <c r="C204" i="16"/>
  <c r="H204" i="16" s="1"/>
  <c r="B204" i="16"/>
  <c r="A204" i="16"/>
  <c r="G203" i="16"/>
  <c r="F203" i="16"/>
  <c r="E203" i="16"/>
  <c r="D203" i="16"/>
  <c r="C203" i="16"/>
  <c r="H203" i="16" s="1"/>
  <c r="B203" i="16"/>
  <c r="A203" i="16"/>
  <c r="G202" i="16"/>
  <c r="F202" i="16"/>
  <c r="E202" i="16"/>
  <c r="D202" i="16"/>
  <c r="K202" i="16" s="1"/>
  <c r="C202" i="16"/>
  <c r="B202" i="16"/>
  <c r="A202" i="16"/>
  <c r="G201" i="16"/>
  <c r="F201" i="16"/>
  <c r="E201" i="16"/>
  <c r="D201" i="16"/>
  <c r="K201" i="16" s="1"/>
  <c r="C201" i="16"/>
  <c r="H201" i="16" s="1"/>
  <c r="B201" i="16"/>
  <c r="A201" i="16"/>
  <c r="G200" i="16"/>
  <c r="F200" i="16"/>
  <c r="E200" i="16"/>
  <c r="D200" i="16"/>
  <c r="C200" i="16"/>
  <c r="H200" i="16" s="1"/>
  <c r="B200" i="16"/>
  <c r="A200" i="16"/>
  <c r="G199" i="16"/>
  <c r="F199" i="16"/>
  <c r="E199" i="16"/>
  <c r="D199" i="16"/>
  <c r="C199" i="16"/>
  <c r="H199" i="16" s="1"/>
  <c r="B199" i="16"/>
  <c r="A199" i="16"/>
  <c r="G198" i="16"/>
  <c r="F198" i="16"/>
  <c r="E198" i="16"/>
  <c r="D198" i="16"/>
  <c r="C198" i="16"/>
  <c r="B198" i="16"/>
  <c r="A198" i="16"/>
  <c r="G197" i="16"/>
  <c r="F197" i="16"/>
  <c r="E197" i="16"/>
  <c r="D197" i="16"/>
  <c r="C197" i="16"/>
  <c r="H197" i="16" s="1"/>
  <c r="B197" i="16"/>
  <c r="A197" i="16"/>
  <c r="G196" i="16"/>
  <c r="F196" i="16"/>
  <c r="E196" i="16"/>
  <c r="D196" i="16"/>
  <c r="C196" i="16"/>
  <c r="B196" i="16"/>
  <c r="A196" i="16"/>
  <c r="G195" i="16"/>
  <c r="F195" i="16"/>
  <c r="E195" i="16"/>
  <c r="D195" i="16"/>
  <c r="C195" i="16"/>
  <c r="H195" i="16" s="1"/>
  <c r="B195" i="16"/>
  <c r="A195" i="16"/>
  <c r="G194" i="16"/>
  <c r="F194" i="16"/>
  <c r="E194" i="16"/>
  <c r="D194" i="16"/>
  <c r="C194" i="16"/>
  <c r="B194" i="16"/>
  <c r="A194" i="16"/>
  <c r="G193" i="16"/>
  <c r="F193" i="16"/>
  <c r="E193" i="16"/>
  <c r="D193" i="16"/>
  <c r="K193" i="16" s="1"/>
  <c r="C193" i="16"/>
  <c r="H193" i="16" s="1"/>
  <c r="B193" i="16"/>
  <c r="A193" i="16"/>
  <c r="G192" i="16"/>
  <c r="F192" i="16"/>
  <c r="E192" i="16"/>
  <c r="D192" i="16"/>
  <c r="C192" i="16"/>
  <c r="B192" i="16"/>
  <c r="A192" i="16"/>
  <c r="G191" i="16"/>
  <c r="F191" i="16"/>
  <c r="E191" i="16"/>
  <c r="D191" i="16"/>
  <c r="C191" i="16"/>
  <c r="H191" i="16" s="1"/>
  <c r="B191" i="16"/>
  <c r="A191" i="16"/>
  <c r="G190" i="16"/>
  <c r="F190" i="16"/>
  <c r="E190" i="16"/>
  <c r="D190" i="16"/>
  <c r="C190" i="16"/>
  <c r="B190" i="16"/>
  <c r="A190" i="16"/>
  <c r="G189" i="16"/>
  <c r="F189" i="16"/>
  <c r="E189" i="16"/>
  <c r="D189" i="16"/>
  <c r="C189" i="16"/>
  <c r="H189" i="16" s="1"/>
  <c r="B189" i="16"/>
  <c r="A189" i="16"/>
  <c r="G188" i="16"/>
  <c r="F188" i="16"/>
  <c r="E188" i="16"/>
  <c r="D188" i="16"/>
  <c r="C188" i="16"/>
  <c r="H188" i="16" s="1"/>
  <c r="B188" i="16"/>
  <c r="A188" i="16"/>
  <c r="G187" i="16"/>
  <c r="F187" i="16"/>
  <c r="E187" i="16"/>
  <c r="D187" i="16"/>
  <c r="C187" i="16"/>
  <c r="B187" i="16"/>
  <c r="A187" i="16"/>
  <c r="G186" i="16"/>
  <c r="F186" i="16"/>
  <c r="E186" i="16"/>
  <c r="D186" i="16"/>
  <c r="C186" i="16"/>
  <c r="B186" i="16"/>
  <c r="A186" i="16"/>
  <c r="G185" i="16"/>
  <c r="F185" i="16"/>
  <c r="E185" i="16"/>
  <c r="D185" i="16"/>
  <c r="K185" i="16" s="1"/>
  <c r="C185" i="16"/>
  <c r="H185" i="16" s="1"/>
  <c r="B185" i="16"/>
  <c r="A185" i="16"/>
  <c r="G184" i="16"/>
  <c r="F184" i="16"/>
  <c r="E184" i="16"/>
  <c r="D184" i="16"/>
  <c r="C184" i="16"/>
  <c r="B184" i="16"/>
  <c r="A184" i="16"/>
  <c r="G183" i="16"/>
  <c r="F183" i="16"/>
  <c r="E183" i="16"/>
  <c r="D183" i="16"/>
  <c r="C183" i="16"/>
  <c r="H183" i="16" s="1"/>
  <c r="B183" i="16"/>
  <c r="A183" i="16"/>
  <c r="G182" i="16"/>
  <c r="F182" i="16"/>
  <c r="E182" i="16"/>
  <c r="D182" i="16"/>
  <c r="C182" i="16"/>
  <c r="B182" i="16"/>
  <c r="A182" i="16"/>
  <c r="G181" i="16"/>
  <c r="F181" i="16"/>
  <c r="E181" i="16"/>
  <c r="D181" i="16"/>
  <c r="C181" i="16"/>
  <c r="H181" i="16" s="1"/>
  <c r="B181" i="16"/>
  <c r="A181" i="16"/>
  <c r="G180" i="16"/>
  <c r="F180" i="16"/>
  <c r="E180" i="16"/>
  <c r="D180" i="16"/>
  <c r="C180" i="16"/>
  <c r="H180" i="16" s="1"/>
  <c r="B180" i="16"/>
  <c r="A180" i="16"/>
  <c r="G179" i="16"/>
  <c r="F179" i="16"/>
  <c r="E179" i="16"/>
  <c r="D179" i="16"/>
  <c r="C179" i="16"/>
  <c r="H179" i="16" s="1"/>
  <c r="B179" i="16"/>
  <c r="A179" i="16"/>
  <c r="G178" i="16"/>
  <c r="F178" i="16"/>
  <c r="E178" i="16"/>
  <c r="D178" i="16"/>
  <c r="C178" i="16"/>
  <c r="B178" i="16"/>
  <c r="A178" i="16"/>
  <c r="G177" i="16"/>
  <c r="F177" i="16"/>
  <c r="E177" i="16"/>
  <c r="D177" i="16"/>
  <c r="C177" i="16"/>
  <c r="H177" i="16" s="1"/>
  <c r="B177" i="16"/>
  <c r="A177" i="16"/>
  <c r="G176" i="16"/>
  <c r="F176" i="16"/>
  <c r="E176" i="16"/>
  <c r="D176" i="16"/>
  <c r="C176" i="16"/>
  <c r="H176" i="16" s="1"/>
  <c r="B176" i="16"/>
  <c r="A176" i="16"/>
  <c r="G175" i="16"/>
  <c r="F175" i="16"/>
  <c r="E175" i="16"/>
  <c r="D175" i="16"/>
  <c r="C175" i="16"/>
  <c r="H175" i="16" s="1"/>
  <c r="B175" i="16"/>
  <c r="A175" i="16"/>
  <c r="G174" i="16"/>
  <c r="F174" i="16"/>
  <c r="E174" i="16"/>
  <c r="D174" i="16"/>
  <c r="K174" i="16" s="1"/>
  <c r="C174" i="16"/>
  <c r="B174" i="16"/>
  <c r="A174" i="16"/>
  <c r="G173" i="16"/>
  <c r="F173" i="16"/>
  <c r="E173" i="16"/>
  <c r="D173" i="16"/>
  <c r="K173" i="16" s="1"/>
  <c r="C173" i="16"/>
  <c r="H173" i="16" s="1"/>
  <c r="B173" i="16"/>
  <c r="A173" i="16"/>
  <c r="G172" i="16"/>
  <c r="F172" i="16"/>
  <c r="E172" i="16"/>
  <c r="D172" i="16"/>
  <c r="C172" i="16"/>
  <c r="B172" i="16"/>
  <c r="A172" i="16"/>
  <c r="G171" i="16"/>
  <c r="F171" i="16"/>
  <c r="E171" i="16"/>
  <c r="D171" i="16"/>
  <c r="C171" i="16"/>
  <c r="B171" i="16"/>
  <c r="A171" i="16"/>
  <c r="G170" i="16"/>
  <c r="F170" i="16"/>
  <c r="E170" i="16"/>
  <c r="D170" i="16"/>
  <c r="C170" i="16"/>
  <c r="B170" i="16"/>
  <c r="A170" i="16"/>
  <c r="G169" i="16"/>
  <c r="F169" i="16"/>
  <c r="E169" i="16"/>
  <c r="D169" i="16"/>
  <c r="C169" i="16"/>
  <c r="H169" i="16" s="1"/>
  <c r="B169" i="16"/>
  <c r="A169" i="16"/>
  <c r="G168" i="16"/>
  <c r="F168" i="16"/>
  <c r="E168" i="16"/>
  <c r="D168" i="16"/>
  <c r="C168" i="16"/>
  <c r="B168" i="16"/>
  <c r="A168" i="16"/>
  <c r="G167" i="16"/>
  <c r="F167" i="16"/>
  <c r="E167" i="16"/>
  <c r="D167" i="16"/>
  <c r="C167" i="16"/>
  <c r="B167" i="16"/>
  <c r="A167" i="16"/>
  <c r="G166" i="16"/>
  <c r="F166" i="16"/>
  <c r="E166" i="16"/>
  <c r="D166" i="16"/>
  <c r="K166" i="16" s="1"/>
  <c r="C166" i="16"/>
  <c r="B166" i="16"/>
  <c r="A166" i="16"/>
  <c r="G165" i="16"/>
  <c r="F165" i="16"/>
  <c r="E165" i="16"/>
  <c r="D165" i="16"/>
  <c r="C165" i="16"/>
  <c r="H165" i="16" s="1"/>
  <c r="B165" i="16"/>
  <c r="A165" i="16"/>
  <c r="G164" i="16"/>
  <c r="F164" i="16"/>
  <c r="E164" i="16"/>
  <c r="D164" i="16"/>
  <c r="C164" i="16"/>
  <c r="H164" i="16" s="1"/>
  <c r="B164" i="16"/>
  <c r="A164" i="16"/>
  <c r="G163" i="16"/>
  <c r="F163" i="16"/>
  <c r="E163" i="16"/>
  <c r="D163" i="16"/>
  <c r="C163" i="16"/>
  <c r="H163" i="16" s="1"/>
  <c r="B163" i="16"/>
  <c r="A163" i="16"/>
  <c r="G162" i="16"/>
  <c r="F162" i="16"/>
  <c r="E162" i="16"/>
  <c r="D162" i="16"/>
  <c r="C162" i="16"/>
  <c r="B162" i="16"/>
  <c r="A162" i="16"/>
  <c r="G161" i="16"/>
  <c r="F161" i="16"/>
  <c r="E161" i="16"/>
  <c r="D161" i="16"/>
  <c r="C161" i="16"/>
  <c r="H161" i="16" s="1"/>
  <c r="B161" i="16"/>
  <c r="A161" i="16"/>
  <c r="G160" i="16"/>
  <c r="F160" i="16"/>
  <c r="E160" i="16"/>
  <c r="D160" i="16"/>
  <c r="C160" i="16"/>
  <c r="H160" i="16" s="1"/>
  <c r="B160" i="16"/>
  <c r="A160" i="16"/>
  <c r="G159" i="16"/>
  <c r="F159" i="16"/>
  <c r="E159" i="16"/>
  <c r="D159" i="16"/>
  <c r="C159" i="16"/>
  <c r="H159" i="16" s="1"/>
  <c r="B159" i="16"/>
  <c r="A159" i="16"/>
  <c r="G158" i="16"/>
  <c r="F158" i="16"/>
  <c r="E158" i="16"/>
  <c r="D158" i="16"/>
  <c r="K158" i="16" s="1"/>
  <c r="C158" i="16"/>
  <c r="B158" i="16"/>
  <c r="A158" i="16"/>
  <c r="G157" i="16"/>
  <c r="F157" i="16"/>
  <c r="E157" i="16"/>
  <c r="D157" i="16"/>
  <c r="K157" i="16" s="1"/>
  <c r="C157" i="16"/>
  <c r="H157" i="16" s="1"/>
  <c r="B157" i="16"/>
  <c r="A157" i="16"/>
  <c r="G156" i="16"/>
  <c r="F156" i="16"/>
  <c r="E156" i="16"/>
  <c r="D156" i="16"/>
  <c r="C156" i="16"/>
  <c r="B156" i="16"/>
  <c r="A156" i="16"/>
  <c r="G155" i="16"/>
  <c r="F155" i="16"/>
  <c r="E155" i="16"/>
  <c r="D155" i="16"/>
  <c r="C155" i="16"/>
  <c r="B155" i="16"/>
  <c r="A155" i="16"/>
  <c r="G154" i="16"/>
  <c r="F154" i="16"/>
  <c r="E154" i="16"/>
  <c r="D154" i="16"/>
  <c r="C154" i="16"/>
  <c r="B154" i="16"/>
  <c r="A154" i="16"/>
  <c r="G153" i="16"/>
  <c r="F153" i="16"/>
  <c r="E153" i="16"/>
  <c r="D153" i="16"/>
  <c r="C153" i="16"/>
  <c r="H153" i="16" s="1"/>
  <c r="B153" i="16"/>
  <c r="A153" i="16"/>
  <c r="G152" i="16"/>
  <c r="F152" i="16"/>
  <c r="E152" i="16"/>
  <c r="D152" i="16"/>
  <c r="C152" i="16"/>
  <c r="B152" i="16"/>
  <c r="A152" i="16"/>
  <c r="G151" i="16"/>
  <c r="F151" i="16"/>
  <c r="E151" i="16"/>
  <c r="D151" i="16"/>
  <c r="C151" i="16"/>
  <c r="B151" i="16"/>
  <c r="A151" i="16"/>
  <c r="G150" i="16"/>
  <c r="F150" i="16"/>
  <c r="E150" i="16"/>
  <c r="D150" i="16"/>
  <c r="K150" i="16" s="1"/>
  <c r="C150" i="16"/>
  <c r="B150" i="16"/>
  <c r="A150" i="16"/>
  <c r="G149" i="16"/>
  <c r="F149" i="16"/>
  <c r="E149" i="16"/>
  <c r="D149" i="16"/>
  <c r="C149" i="16"/>
  <c r="H149" i="16" s="1"/>
  <c r="B149" i="16"/>
  <c r="A149" i="16"/>
  <c r="G148" i="16"/>
  <c r="F148" i="16"/>
  <c r="E148" i="16"/>
  <c r="D148" i="16"/>
  <c r="C148" i="16"/>
  <c r="B148" i="16"/>
  <c r="A148" i="16"/>
  <c r="G147" i="16"/>
  <c r="F147" i="16"/>
  <c r="E147" i="16"/>
  <c r="D147" i="16"/>
  <c r="C147" i="16"/>
  <c r="B147" i="16"/>
  <c r="A147" i="16"/>
  <c r="G146" i="16"/>
  <c r="F146" i="16"/>
  <c r="E146" i="16"/>
  <c r="D146" i="16"/>
  <c r="K146" i="16" s="1"/>
  <c r="C146" i="16"/>
  <c r="B146" i="16"/>
  <c r="A146" i="16"/>
  <c r="G145" i="16"/>
  <c r="F145" i="16"/>
  <c r="E145" i="16"/>
  <c r="D145" i="16"/>
  <c r="K145" i="16" s="1"/>
  <c r="C145" i="16"/>
  <c r="H145" i="16" s="1"/>
  <c r="B145" i="16"/>
  <c r="A145" i="16"/>
  <c r="G144" i="16"/>
  <c r="F144" i="16"/>
  <c r="E144" i="16"/>
  <c r="D144" i="16"/>
  <c r="C144" i="16"/>
  <c r="H144" i="16" s="1"/>
  <c r="B144" i="16"/>
  <c r="A144" i="16"/>
  <c r="G143" i="16"/>
  <c r="F143" i="16"/>
  <c r="E143" i="16"/>
  <c r="D143" i="16"/>
  <c r="C143" i="16"/>
  <c r="H143" i="16" s="1"/>
  <c r="B143" i="16"/>
  <c r="A143" i="16"/>
  <c r="G142" i="16"/>
  <c r="F142" i="16"/>
  <c r="E142" i="16"/>
  <c r="D142" i="16"/>
  <c r="C142" i="16"/>
  <c r="B142" i="16"/>
  <c r="A142" i="16"/>
  <c r="G141" i="16"/>
  <c r="F141" i="16"/>
  <c r="E141" i="16"/>
  <c r="D141" i="16"/>
  <c r="C141" i="16"/>
  <c r="H141" i="16" s="1"/>
  <c r="B141" i="16"/>
  <c r="A141" i="16"/>
  <c r="G140" i="16"/>
  <c r="F140" i="16"/>
  <c r="E140" i="16"/>
  <c r="D140" i="16"/>
  <c r="C140" i="16"/>
  <c r="B140" i="16"/>
  <c r="A140" i="16"/>
  <c r="G139" i="16"/>
  <c r="F139" i="16"/>
  <c r="E139" i="16"/>
  <c r="D139" i="16"/>
  <c r="C139" i="16"/>
  <c r="B139" i="16"/>
  <c r="A139" i="16"/>
  <c r="G138" i="16"/>
  <c r="F138" i="16"/>
  <c r="E138" i="16"/>
  <c r="D138" i="16"/>
  <c r="K138" i="16" s="1"/>
  <c r="C138" i="16"/>
  <c r="B138" i="16"/>
  <c r="A138" i="16"/>
  <c r="G137" i="16"/>
  <c r="F137" i="16"/>
  <c r="E137" i="16"/>
  <c r="D137" i="16"/>
  <c r="C137" i="16"/>
  <c r="H137" i="16" s="1"/>
  <c r="B137" i="16"/>
  <c r="A137" i="16"/>
  <c r="G136" i="16"/>
  <c r="F136" i="16"/>
  <c r="E136" i="16"/>
  <c r="D136" i="16"/>
  <c r="C136" i="16"/>
  <c r="B136" i="16"/>
  <c r="A136" i="16"/>
  <c r="G135" i="16"/>
  <c r="F135" i="16"/>
  <c r="E135" i="16"/>
  <c r="D135" i="16"/>
  <c r="C135" i="16"/>
  <c r="B135" i="16"/>
  <c r="A135" i="16"/>
  <c r="G134" i="16"/>
  <c r="F134" i="16"/>
  <c r="E134" i="16"/>
  <c r="D134" i="16"/>
  <c r="C134" i="16"/>
  <c r="B134" i="16"/>
  <c r="A134" i="16"/>
  <c r="G133" i="16"/>
  <c r="F133" i="16"/>
  <c r="E133" i="16"/>
  <c r="D133" i="16"/>
  <c r="C133" i="16"/>
  <c r="H133" i="16" s="1"/>
  <c r="B133" i="16"/>
  <c r="A133" i="16"/>
  <c r="G132" i="16"/>
  <c r="F132" i="16"/>
  <c r="E132" i="16"/>
  <c r="D132" i="16"/>
  <c r="C132" i="16"/>
  <c r="H132" i="16" s="1"/>
  <c r="B132" i="16"/>
  <c r="A132" i="16"/>
  <c r="G131" i="16"/>
  <c r="F131" i="16"/>
  <c r="E131" i="16"/>
  <c r="D131" i="16"/>
  <c r="C131" i="16"/>
  <c r="B131" i="16"/>
  <c r="A131" i="16"/>
  <c r="G130" i="16"/>
  <c r="F130" i="16"/>
  <c r="E130" i="16"/>
  <c r="D130" i="16"/>
  <c r="C130" i="16"/>
  <c r="B130" i="16"/>
  <c r="A130" i="16"/>
  <c r="G129" i="16"/>
  <c r="F129" i="16"/>
  <c r="E129" i="16"/>
  <c r="D129" i="16"/>
  <c r="C129" i="16"/>
  <c r="H129" i="16" s="1"/>
  <c r="B129" i="16"/>
  <c r="A129" i="16"/>
  <c r="G128" i="16"/>
  <c r="F128" i="16"/>
  <c r="E128" i="16"/>
  <c r="D128" i="16"/>
  <c r="C128" i="16"/>
  <c r="B128" i="16"/>
  <c r="A128" i="16"/>
  <c r="G127" i="16"/>
  <c r="F127" i="16"/>
  <c r="E127" i="16"/>
  <c r="D127" i="16"/>
  <c r="C127" i="16"/>
  <c r="H127" i="16" s="1"/>
  <c r="B127" i="16"/>
  <c r="A127" i="16"/>
  <c r="G126" i="16"/>
  <c r="F126" i="16"/>
  <c r="E126" i="16"/>
  <c r="D126" i="16"/>
  <c r="K126" i="16" s="1"/>
  <c r="C126" i="16"/>
  <c r="B126" i="16"/>
  <c r="A126" i="16"/>
  <c r="G125" i="16"/>
  <c r="F125" i="16"/>
  <c r="E125" i="16"/>
  <c r="D125" i="16"/>
  <c r="K125" i="16" s="1"/>
  <c r="C125" i="16"/>
  <c r="H125" i="16" s="1"/>
  <c r="B125" i="16"/>
  <c r="A125" i="16"/>
  <c r="G124" i="16"/>
  <c r="F124" i="16"/>
  <c r="E124" i="16"/>
  <c r="D124" i="16"/>
  <c r="C124" i="16"/>
  <c r="B124" i="16"/>
  <c r="A124" i="16"/>
  <c r="G123" i="16"/>
  <c r="F123" i="16"/>
  <c r="E123" i="16"/>
  <c r="D123" i="16"/>
  <c r="C123" i="16"/>
  <c r="B123" i="16"/>
  <c r="A123" i="16"/>
  <c r="G122" i="16"/>
  <c r="F122" i="16"/>
  <c r="E122" i="16"/>
  <c r="D122" i="16"/>
  <c r="C122" i="16"/>
  <c r="B122" i="16"/>
  <c r="A122" i="16"/>
  <c r="G121" i="16"/>
  <c r="F121" i="16"/>
  <c r="E121" i="16"/>
  <c r="D121" i="16"/>
  <c r="C121" i="16"/>
  <c r="H121" i="16" s="1"/>
  <c r="B121" i="16"/>
  <c r="A121" i="16"/>
  <c r="G120" i="16"/>
  <c r="F120" i="16"/>
  <c r="E120" i="16"/>
  <c r="D120" i="16"/>
  <c r="C120" i="16"/>
  <c r="H120" i="16" s="1"/>
  <c r="B120" i="16"/>
  <c r="A120" i="16"/>
  <c r="G119" i="16"/>
  <c r="F119" i="16"/>
  <c r="E119" i="16"/>
  <c r="D119" i="16"/>
  <c r="C119" i="16"/>
  <c r="B119" i="16"/>
  <c r="A119" i="16"/>
  <c r="G118" i="16"/>
  <c r="F118" i="16"/>
  <c r="E118" i="16"/>
  <c r="D118" i="16"/>
  <c r="K118" i="16" s="1"/>
  <c r="C118" i="16"/>
  <c r="B118" i="16"/>
  <c r="A118" i="16"/>
  <c r="G117" i="16"/>
  <c r="F117" i="16"/>
  <c r="E117" i="16"/>
  <c r="D117" i="16"/>
  <c r="C117" i="16"/>
  <c r="H117" i="16" s="1"/>
  <c r="B117" i="16"/>
  <c r="A117" i="16"/>
  <c r="G116" i="16"/>
  <c r="F116" i="16"/>
  <c r="E116" i="16"/>
  <c r="D116" i="16"/>
  <c r="C116" i="16"/>
  <c r="B116" i="16"/>
  <c r="A116" i="16"/>
  <c r="G115" i="16"/>
  <c r="F115" i="16"/>
  <c r="E115" i="16"/>
  <c r="D115" i="16"/>
  <c r="C115" i="16"/>
  <c r="B115" i="16"/>
  <c r="A115" i="16"/>
  <c r="G114" i="16"/>
  <c r="F114" i="16"/>
  <c r="E114" i="16"/>
  <c r="D114" i="16"/>
  <c r="K114" i="16" s="1"/>
  <c r="C114" i="16"/>
  <c r="B114" i="16"/>
  <c r="A114" i="16"/>
  <c r="G113" i="16"/>
  <c r="F113" i="16"/>
  <c r="E113" i="16"/>
  <c r="D113" i="16"/>
  <c r="K113" i="16" s="1"/>
  <c r="C113" i="16"/>
  <c r="H113" i="16" s="1"/>
  <c r="B113" i="16"/>
  <c r="A113" i="16"/>
  <c r="G112" i="16"/>
  <c r="F112" i="16"/>
  <c r="E112" i="16"/>
  <c r="D112" i="16"/>
  <c r="C112" i="16"/>
  <c r="H112" i="16" s="1"/>
  <c r="B112" i="16"/>
  <c r="A112" i="16"/>
  <c r="G111" i="16"/>
  <c r="F111" i="16"/>
  <c r="E111" i="16"/>
  <c r="D111" i="16"/>
  <c r="C111" i="16"/>
  <c r="H111" i="16" s="1"/>
  <c r="B111" i="16"/>
  <c r="A111" i="16"/>
  <c r="G110" i="16"/>
  <c r="F110" i="16"/>
  <c r="E110" i="16"/>
  <c r="D110" i="16"/>
  <c r="C110" i="16"/>
  <c r="B110" i="16"/>
  <c r="A110" i="16"/>
  <c r="G109" i="16"/>
  <c r="F109" i="16"/>
  <c r="E109" i="16"/>
  <c r="D109" i="16"/>
  <c r="C109" i="16"/>
  <c r="H109" i="16" s="1"/>
  <c r="B109" i="16"/>
  <c r="A109" i="16"/>
  <c r="G108" i="16"/>
  <c r="F108" i="16"/>
  <c r="E108" i="16"/>
  <c r="D108" i="16"/>
  <c r="C108" i="16"/>
  <c r="H108" i="16" s="1"/>
  <c r="B108" i="16"/>
  <c r="A108" i="16"/>
  <c r="G107" i="16"/>
  <c r="F107" i="16"/>
  <c r="E107" i="16"/>
  <c r="D107" i="16"/>
  <c r="C107" i="16"/>
  <c r="B107" i="16"/>
  <c r="A107" i="16"/>
  <c r="G106" i="16"/>
  <c r="F106" i="16"/>
  <c r="E106" i="16"/>
  <c r="D106" i="16"/>
  <c r="K106" i="16" s="1"/>
  <c r="C106" i="16"/>
  <c r="B106" i="16"/>
  <c r="A106" i="16"/>
  <c r="G105" i="16"/>
  <c r="F105" i="16"/>
  <c r="E105" i="16"/>
  <c r="D105" i="16"/>
  <c r="C105" i="16"/>
  <c r="B105" i="16"/>
  <c r="A105" i="16"/>
  <c r="G104" i="16"/>
  <c r="F104" i="16"/>
  <c r="E104" i="16"/>
  <c r="D104" i="16"/>
  <c r="C104" i="16"/>
  <c r="H104" i="16" s="1"/>
  <c r="B104" i="16"/>
  <c r="A104" i="16"/>
  <c r="G103" i="16"/>
  <c r="F103" i="16"/>
  <c r="E103" i="16"/>
  <c r="D103" i="16"/>
  <c r="C103" i="16"/>
  <c r="B103" i="16"/>
  <c r="A103" i="16"/>
  <c r="G102" i="16"/>
  <c r="F102" i="16"/>
  <c r="E102" i="16"/>
  <c r="D102" i="16"/>
  <c r="C102" i="16"/>
  <c r="B102" i="16"/>
  <c r="A102" i="16"/>
  <c r="G101" i="16"/>
  <c r="F101" i="16"/>
  <c r="E101" i="16"/>
  <c r="D101" i="16"/>
  <c r="C101" i="16"/>
  <c r="H101" i="16" s="1"/>
  <c r="B101" i="16"/>
  <c r="A101" i="16"/>
  <c r="G100" i="16"/>
  <c r="F100" i="16"/>
  <c r="E100" i="16"/>
  <c r="D100" i="16"/>
  <c r="C100" i="16"/>
  <c r="B100" i="16"/>
  <c r="A100" i="16"/>
  <c r="G99" i="16"/>
  <c r="F99" i="16"/>
  <c r="E99" i="16"/>
  <c r="D99" i="16"/>
  <c r="C99" i="16"/>
  <c r="B99" i="16"/>
  <c r="A99" i="16"/>
  <c r="G98" i="16"/>
  <c r="F98" i="16"/>
  <c r="E98" i="16"/>
  <c r="D98" i="16"/>
  <c r="C98" i="16"/>
  <c r="B98" i="16"/>
  <c r="A98" i="16"/>
  <c r="G97" i="16"/>
  <c r="F97" i="16"/>
  <c r="E97" i="16"/>
  <c r="D97" i="16"/>
  <c r="C97" i="16"/>
  <c r="H97" i="16" s="1"/>
  <c r="B97" i="16"/>
  <c r="A97" i="16"/>
  <c r="G96" i="16"/>
  <c r="F96" i="16"/>
  <c r="E96" i="16"/>
  <c r="D96" i="16"/>
  <c r="C96" i="16"/>
  <c r="H96" i="16" s="1"/>
  <c r="B96" i="16"/>
  <c r="A96" i="16"/>
  <c r="G95" i="16"/>
  <c r="F95" i="16"/>
  <c r="E95" i="16"/>
  <c r="D95" i="16"/>
  <c r="C95" i="16"/>
  <c r="H95" i="16" s="1"/>
  <c r="B95" i="16"/>
  <c r="A95" i="16"/>
  <c r="G94" i="16"/>
  <c r="F94" i="16"/>
  <c r="E94" i="16"/>
  <c r="D94" i="16"/>
  <c r="K94" i="16" s="1"/>
  <c r="C94" i="16"/>
  <c r="B94" i="16"/>
  <c r="A94" i="16"/>
  <c r="G93" i="16"/>
  <c r="F93" i="16"/>
  <c r="E93" i="16"/>
  <c r="D93" i="16"/>
  <c r="K93" i="16" s="1"/>
  <c r="C93" i="16"/>
  <c r="B93" i="16"/>
  <c r="A93" i="16"/>
  <c r="G92" i="16"/>
  <c r="F92" i="16"/>
  <c r="E92" i="16"/>
  <c r="D92" i="16"/>
  <c r="C92" i="16"/>
  <c r="H92" i="16" s="1"/>
  <c r="B92" i="16"/>
  <c r="A92" i="16"/>
  <c r="G91" i="16"/>
  <c r="F91" i="16"/>
  <c r="E91" i="16"/>
  <c r="D91" i="16"/>
  <c r="C91" i="16"/>
  <c r="B91" i="16"/>
  <c r="A91" i="16"/>
  <c r="G90" i="16"/>
  <c r="F90" i="16"/>
  <c r="E90" i="16"/>
  <c r="D90" i="16"/>
  <c r="C90" i="16"/>
  <c r="B90" i="16"/>
  <c r="A90" i="16"/>
  <c r="G89" i="16"/>
  <c r="F89" i="16"/>
  <c r="E89" i="16"/>
  <c r="D89" i="16"/>
  <c r="C89" i="16"/>
  <c r="H89" i="16" s="1"/>
  <c r="B89" i="16"/>
  <c r="A89" i="16"/>
  <c r="G88" i="16"/>
  <c r="F88" i="16"/>
  <c r="E88" i="16"/>
  <c r="D88" i="16"/>
  <c r="C88" i="16"/>
  <c r="H88" i="16" s="1"/>
  <c r="B88" i="16"/>
  <c r="A88" i="16"/>
  <c r="G87" i="16"/>
  <c r="F87" i="16"/>
  <c r="E87" i="16"/>
  <c r="D87" i="16"/>
  <c r="C87" i="16"/>
  <c r="B87" i="16"/>
  <c r="A87" i="16"/>
  <c r="G86" i="16"/>
  <c r="F86" i="16"/>
  <c r="E86" i="16"/>
  <c r="D86" i="16"/>
  <c r="K86" i="16" s="1"/>
  <c r="C86" i="16"/>
  <c r="B86" i="16"/>
  <c r="A86" i="16"/>
  <c r="G85" i="16"/>
  <c r="F85" i="16"/>
  <c r="E85" i="16"/>
  <c r="D85" i="16"/>
  <c r="C85" i="16"/>
  <c r="H85" i="16" s="1"/>
  <c r="B85" i="16"/>
  <c r="A85" i="16"/>
  <c r="G84" i="16"/>
  <c r="F84" i="16"/>
  <c r="E84" i="16"/>
  <c r="D84" i="16"/>
  <c r="C84" i="16"/>
  <c r="B84" i="16"/>
  <c r="A84" i="16"/>
  <c r="G83" i="16"/>
  <c r="F83" i="16"/>
  <c r="E83" i="16"/>
  <c r="D83" i="16"/>
  <c r="C83" i="16"/>
  <c r="H83" i="16" s="1"/>
  <c r="B83" i="16"/>
  <c r="A83" i="16"/>
  <c r="G82" i="16"/>
  <c r="F82" i="16"/>
  <c r="E82" i="16"/>
  <c r="D82" i="16"/>
  <c r="K82" i="16" s="1"/>
  <c r="C82" i="16"/>
  <c r="H82" i="16" s="1"/>
  <c r="B82" i="16"/>
  <c r="A82" i="16"/>
  <c r="G81" i="16"/>
  <c r="F81" i="16"/>
  <c r="E81" i="16"/>
  <c r="D81" i="16"/>
  <c r="K81" i="16" s="1"/>
  <c r="C81" i="16"/>
  <c r="H81" i="16" s="1"/>
  <c r="B81" i="16"/>
  <c r="A81" i="16"/>
  <c r="G80" i="16"/>
  <c r="F80" i="16"/>
  <c r="E80" i="16"/>
  <c r="D80" i="16"/>
  <c r="C80" i="16"/>
  <c r="B80" i="16"/>
  <c r="A80" i="16"/>
  <c r="G79" i="16"/>
  <c r="F79" i="16"/>
  <c r="E79" i="16"/>
  <c r="D79" i="16"/>
  <c r="C79" i="16"/>
  <c r="H79" i="16" s="1"/>
  <c r="B79" i="16"/>
  <c r="A79" i="16"/>
  <c r="G78" i="16"/>
  <c r="F78" i="16"/>
  <c r="E78" i="16"/>
  <c r="D78" i="16"/>
  <c r="C78" i="16"/>
  <c r="B78" i="16"/>
  <c r="A78" i="16"/>
  <c r="G77" i="16"/>
  <c r="F77" i="16"/>
  <c r="E77" i="16"/>
  <c r="D77" i="16"/>
  <c r="C77" i="16"/>
  <c r="B77" i="16"/>
  <c r="A77" i="16"/>
  <c r="G76" i="16"/>
  <c r="F76" i="16"/>
  <c r="E76" i="16"/>
  <c r="D76" i="16"/>
  <c r="C76" i="16"/>
  <c r="H76" i="16" s="1"/>
  <c r="B76" i="16"/>
  <c r="A76" i="16"/>
  <c r="G75" i="16"/>
  <c r="F75" i="16"/>
  <c r="E75" i="16"/>
  <c r="D75" i="16"/>
  <c r="C75" i="16"/>
  <c r="H75" i="16" s="1"/>
  <c r="B75" i="16"/>
  <c r="A75" i="16"/>
  <c r="G74" i="16"/>
  <c r="F74" i="16"/>
  <c r="E74" i="16"/>
  <c r="D74" i="16"/>
  <c r="C74" i="16"/>
  <c r="H74" i="16" s="1"/>
  <c r="B74" i="16"/>
  <c r="A74" i="16"/>
  <c r="G73" i="16"/>
  <c r="F73" i="16"/>
  <c r="E73" i="16"/>
  <c r="D73" i="16"/>
  <c r="C73" i="16"/>
  <c r="H73" i="16" s="1"/>
  <c r="B73" i="16"/>
  <c r="A73" i="16"/>
  <c r="G72" i="16"/>
  <c r="F72" i="16"/>
  <c r="E72" i="16"/>
  <c r="D72" i="16"/>
  <c r="C72" i="16"/>
  <c r="H72" i="16" s="1"/>
  <c r="B72" i="16"/>
  <c r="A72" i="16"/>
  <c r="G71" i="16"/>
  <c r="F71" i="16"/>
  <c r="E71" i="16"/>
  <c r="D71" i="16"/>
  <c r="C71" i="16"/>
  <c r="H71" i="16" s="1"/>
  <c r="B71" i="16"/>
  <c r="A71" i="16"/>
  <c r="G70" i="16"/>
  <c r="F70" i="16"/>
  <c r="E70" i="16"/>
  <c r="D70" i="16"/>
  <c r="K70" i="16" s="1"/>
  <c r="C70" i="16"/>
  <c r="H70" i="16" s="1"/>
  <c r="B70" i="16"/>
  <c r="A70" i="16"/>
  <c r="G69" i="16"/>
  <c r="F69" i="16"/>
  <c r="E69" i="16"/>
  <c r="D69" i="16"/>
  <c r="K69" i="16" s="1"/>
  <c r="C69" i="16"/>
  <c r="B69" i="16"/>
  <c r="A69" i="16"/>
  <c r="G68" i="16"/>
  <c r="F68" i="16"/>
  <c r="E68" i="16"/>
  <c r="D68" i="16"/>
  <c r="C68" i="16"/>
  <c r="B68" i="16"/>
  <c r="A68" i="16"/>
  <c r="G67" i="16"/>
  <c r="F67" i="16"/>
  <c r="E67" i="16"/>
  <c r="D67" i="16"/>
  <c r="C67" i="16"/>
  <c r="B67" i="16"/>
  <c r="A67" i="16"/>
  <c r="G66" i="16"/>
  <c r="F66" i="16"/>
  <c r="E66" i="16"/>
  <c r="D66" i="16"/>
  <c r="C66" i="16"/>
  <c r="B66" i="16"/>
  <c r="A66" i="16"/>
  <c r="G65" i="16"/>
  <c r="F65" i="16"/>
  <c r="E65" i="16"/>
  <c r="D65" i="16"/>
  <c r="K65" i="16" s="1"/>
  <c r="C65" i="16"/>
  <c r="B65" i="16"/>
  <c r="A65" i="16"/>
  <c r="G64" i="16"/>
  <c r="F64" i="16"/>
  <c r="E64" i="16"/>
  <c r="D64" i="16"/>
  <c r="C64" i="16"/>
  <c r="H64" i="16" s="1"/>
  <c r="B64" i="16"/>
  <c r="A64" i="16"/>
  <c r="G63" i="16"/>
  <c r="F63" i="16"/>
  <c r="E63" i="16"/>
  <c r="D63" i="16"/>
  <c r="C63" i="16"/>
  <c r="B63" i="16"/>
  <c r="A63" i="16"/>
  <c r="G62" i="16"/>
  <c r="F62" i="16"/>
  <c r="E62" i="16"/>
  <c r="D62" i="16"/>
  <c r="K62" i="16" s="1"/>
  <c r="C62" i="16"/>
  <c r="B62" i="16"/>
  <c r="A62" i="16"/>
  <c r="G61" i="16"/>
  <c r="F61" i="16"/>
  <c r="E61" i="16"/>
  <c r="D61" i="16"/>
  <c r="C61" i="16"/>
  <c r="H61" i="16" s="1"/>
  <c r="B61" i="16"/>
  <c r="A61" i="16"/>
  <c r="G60" i="16"/>
  <c r="F60" i="16"/>
  <c r="E60" i="16"/>
  <c r="D60" i="16"/>
  <c r="C60" i="16"/>
  <c r="H60" i="16" s="1"/>
  <c r="B60" i="16"/>
  <c r="A60" i="16"/>
  <c r="G59" i="16"/>
  <c r="F59" i="16"/>
  <c r="E59" i="16"/>
  <c r="D59" i="16"/>
  <c r="C59" i="16"/>
  <c r="H59" i="16" s="1"/>
  <c r="B59" i="16"/>
  <c r="A59" i="16"/>
  <c r="G58" i="16"/>
  <c r="F58" i="16"/>
  <c r="E58" i="16"/>
  <c r="D58" i="16"/>
  <c r="K58" i="16" s="1"/>
  <c r="C58" i="16"/>
  <c r="B58" i="16"/>
  <c r="A58" i="16"/>
  <c r="G57" i="16"/>
  <c r="F57" i="16"/>
  <c r="E57" i="16"/>
  <c r="D57" i="16"/>
  <c r="C57" i="16"/>
  <c r="B57" i="16"/>
  <c r="A57" i="16"/>
  <c r="G56" i="16"/>
  <c r="F56" i="16"/>
  <c r="E56" i="16"/>
  <c r="D56" i="16"/>
  <c r="C56" i="16"/>
  <c r="H56" i="16" s="1"/>
  <c r="B56" i="16"/>
  <c r="A56" i="16"/>
  <c r="G55" i="16"/>
  <c r="F55" i="16"/>
  <c r="E55" i="16"/>
  <c r="D55" i="16"/>
  <c r="C55" i="16"/>
  <c r="H55" i="16" s="1"/>
  <c r="B55" i="16"/>
  <c r="A55" i="16"/>
  <c r="G54" i="16"/>
  <c r="F54" i="16"/>
  <c r="E54" i="16"/>
  <c r="D54" i="16"/>
  <c r="K54" i="16" s="1"/>
  <c r="C54" i="16"/>
  <c r="H54" i="16" s="1"/>
  <c r="B54" i="16"/>
  <c r="A54" i="16"/>
  <c r="G53" i="16"/>
  <c r="F53" i="16"/>
  <c r="E53" i="16"/>
  <c r="D53" i="16"/>
  <c r="K53" i="16" s="1"/>
  <c r="C53" i="16"/>
  <c r="B53" i="16"/>
  <c r="A53" i="16"/>
  <c r="G52" i="16"/>
  <c r="F52" i="16"/>
  <c r="E52" i="16"/>
  <c r="D52" i="16"/>
  <c r="C52" i="16"/>
  <c r="H52" i="16" s="1"/>
  <c r="B52" i="16"/>
  <c r="A52" i="16"/>
  <c r="G51" i="16"/>
  <c r="F51" i="16"/>
  <c r="E51" i="16"/>
  <c r="D51" i="16"/>
  <c r="C51" i="16"/>
  <c r="B51" i="16"/>
  <c r="A51" i="16"/>
  <c r="G50" i="16"/>
  <c r="F50" i="16"/>
  <c r="E50" i="16"/>
  <c r="D50" i="16"/>
  <c r="C50" i="16"/>
  <c r="B50" i="16"/>
  <c r="A50" i="16"/>
  <c r="G49" i="16"/>
  <c r="F49" i="16"/>
  <c r="E49" i="16"/>
  <c r="D49" i="16"/>
  <c r="K49" i="16" s="1"/>
  <c r="C49" i="16"/>
  <c r="H49" i="16" s="1"/>
  <c r="B49" i="16"/>
  <c r="A49" i="16"/>
  <c r="G48" i="16"/>
  <c r="F48" i="16"/>
  <c r="E48" i="16"/>
  <c r="D48" i="16"/>
  <c r="C48" i="16"/>
  <c r="H48" i="16" s="1"/>
  <c r="B48" i="16"/>
  <c r="A48" i="16"/>
  <c r="G47" i="16"/>
  <c r="F47" i="16"/>
  <c r="E47" i="16"/>
  <c r="D47" i="16"/>
  <c r="C47" i="16"/>
  <c r="B47" i="16"/>
  <c r="A47" i="16"/>
  <c r="G46" i="16"/>
  <c r="F46" i="16"/>
  <c r="E46" i="16"/>
  <c r="D46" i="16"/>
  <c r="K46" i="16" s="1"/>
  <c r="C46" i="16"/>
  <c r="B46" i="16"/>
  <c r="A46" i="16"/>
  <c r="G45" i="16"/>
  <c r="F45" i="16"/>
  <c r="E45" i="16"/>
  <c r="D45" i="16"/>
  <c r="C45" i="16"/>
  <c r="H45" i="16" s="1"/>
  <c r="B45" i="16"/>
  <c r="A45" i="16"/>
  <c r="G44" i="16"/>
  <c r="F44" i="16"/>
  <c r="E44" i="16"/>
  <c r="D44" i="16"/>
  <c r="C44" i="16"/>
  <c r="H44" i="16" s="1"/>
  <c r="B44" i="16"/>
  <c r="A44" i="16"/>
  <c r="G43" i="16"/>
  <c r="F43" i="16"/>
  <c r="E43" i="16"/>
  <c r="D43" i="16"/>
  <c r="C43" i="16"/>
  <c r="B43" i="16"/>
  <c r="A43" i="16"/>
  <c r="G42" i="16"/>
  <c r="F42" i="16"/>
  <c r="E42" i="16"/>
  <c r="D42" i="16"/>
  <c r="K42" i="16" s="1"/>
  <c r="C42" i="16"/>
  <c r="B42" i="16"/>
  <c r="A42" i="16"/>
  <c r="G41" i="16"/>
  <c r="F41" i="16"/>
  <c r="E41" i="16"/>
  <c r="D41" i="16"/>
  <c r="C41" i="16"/>
  <c r="B41" i="16"/>
  <c r="A41" i="16"/>
  <c r="G40" i="16"/>
  <c r="F40" i="16"/>
  <c r="E40" i="16"/>
  <c r="D40" i="16"/>
  <c r="C40" i="16"/>
  <c r="H40" i="16" s="1"/>
  <c r="B40" i="16"/>
  <c r="A40" i="16"/>
  <c r="G39" i="16"/>
  <c r="F39" i="16"/>
  <c r="E39" i="16"/>
  <c r="D39" i="16"/>
  <c r="C39" i="16"/>
  <c r="H39" i="16" s="1"/>
  <c r="B39" i="16"/>
  <c r="A39" i="16"/>
  <c r="G38" i="16"/>
  <c r="F38" i="16"/>
  <c r="E38" i="16"/>
  <c r="D38" i="16"/>
  <c r="K38" i="16" s="1"/>
  <c r="C38" i="16"/>
  <c r="H38" i="16" s="1"/>
  <c r="B38" i="16"/>
  <c r="A38" i="16"/>
  <c r="G37" i="16"/>
  <c r="F37" i="16"/>
  <c r="E37" i="16"/>
  <c r="D37" i="16"/>
  <c r="K37" i="16" s="1"/>
  <c r="C37" i="16"/>
  <c r="B37" i="16"/>
  <c r="A37" i="16"/>
  <c r="G36" i="16"/>
  <c r="F36" i="16"/>
  <c r="E36" i="16"/>
  <c r="D36" i="16"/>
  <c r="C36" i="16"/>
  <c r="H36" i="16" s="1"/>
  <c r="B36" i="16"/>
  <c r="A36" i="16"/>
  <c r="G35" i="16"/>
  <c r="F35" i="16"/>
  <c r="E35" i="16"/>
  <c r="D35" i="16"/>
  <c r="C35" i="16"/>
  <c r="B35" i="16"/>
  <c r="A35" i="16"/>
  <c r="G34" i="16"/>
  <c r="F34" i="16"/>
  <c r="E34" i="16"/>
  <c r="D34" i="16"/>
  <c r="C34" i="16"/>
  <c r="B34" i="16"/>
  <c r="A34" i="16"/>
  <c r="G33" i="16"/>
  <c r="F33" i="16"/>
  <c r="E33" i="16"/>
  <c r="D33" i="16"/>
  <c r="K33" i="16" s="1"/>
  <c r="C33" i="16"/>
  <c r="H33" i="16" s="1"/>
  <c r="B33" i="16"/>
  <c r="A33" i="16"/>
  <c r="G32" i="16"/>
  <c r="F32" i="16"/>
  <c r="E32" i="16"/>
  <c r="D32" i="16"/>
  <c r="C32" i="16"/>
  <c r="B32" i="16"/>
  <c r="A32" i="16"/>
  <c r="G31" i="16"/>
  <c r="F31" i="16"/>
  <c r="E31" i="16"/>
  <c r="D31" i="16"/>
  <c r="C31" i="16"/>
  <c r="B31" i="16"/>
  <c r="A31" i="16"/>
  <c r="G30" i="16"/>
  <c r="F30" i="16"/>
  <c r="E30" i="16"/>
  <c r="D30" i="16"/>
  <c r="K30" i="16" s="1"/>
  <c r="C30" i="16"/>
  <c r="B30" i="16"/>
  <c r="A30" i="16"/>
  <c r="G29" i="16"/>
  <c r="F29" i="16"/>
  <c r="E29" i="16"/>
  <c r="D29" i="16"/>
  <c r="C29" i="16"/>
  <c r="H29" i="16" s="1"/>
  <c r="B29" i="16"/>
  <c r="A29" i="16"/>
  <c r="G28" i="16"/>
  <c r="F28" i="16"/>
  <c r="E28" i="16"/>
  <c r="D28" i="16"/>
  <c r="C28" i="16"/>
  <c r="H28" i="16" s="1"/>
  <c r="B28" i="16"/>
  <c r="A28" i="16"/>
  <c r="G27" i="16"/>
  <c r="F27" i="16"/>
  <c r="E27" i="16"/>
  <c r="D27" i="16"/>
  <c r="C27" i="16"/>
  <c r="H27" i="16" s="1"/>
  <c r="B27" i="16"/>
  <c r="A27" i="16"/>
  <c r="G26" i="16"/>
  <c r="F26" i="16"/>
  <c r="E26" i="16"/>
  <c r="D26" i="16"/>
  <c r="K26" i="16" s="1"/>
  <c r="C26" i="16"/>
  <c r="B26" i="16"/>
  <c r="A26" i="16"/>
  <c r="G25" i="16"/>
  <c r="F25" i="16"/>
  <c r="E25" i="16"/>
  <c r="D25" i="16"/>
  <c r="C25" i="16"/>
  <c r="B25" i="16"/>
  <c r="A25" i="16"/>
  <c r="G24" i="16"/>
  <c r="F24" i="16"/>
  <c r="E24" i="16"/>
  <c r="D24" i="16"/>
  <c r="C24" i="16"/>
  <c r="H24" i="16" s="1"/>
  <c r="B24" i="16"/>
  <c r="A24" i="16"/>
  <c r="G23" i="16"/>
  <c r="F23" i="16"/>
  <c r="E23" i="16"/>
  <c r="D23" i="16"/>
  <c r="C23" i="16"/>
  <c r="B23" i="16"/>
  <c r="A23" i="16"/>
  <c r="G22" i="16"/>
  <c r="F22" i="16"/>
  <c r="E22" i="16"/>
  <c r="D22" i="16"/>
  <c r="K22" i="16" s="1"/>
  <c r="C22" i="16"/>
  <c r="H22" i="16" s="1"/>
  <c r="B22" i="16"/>
  <c r="A22" i="16"/>
  <c r="G21" i="16"/>
  <c r="F21" i="16"/>
  <c r="E21" i="16"/>
  <c r="D21" i="16"/>
  <c r="K21" i="16" s="1"/>
  <c r="C21" i="16"/>
  <c r="I22" i="16" s="1"/>
  <c r="B21" i="16"/>
  <c r="A21" i="16"/>
  <c r="G20" i="16"/>
  <c r="F20" i="16"/>
  <c r="E20" i="16"/>
  <c r="D20" i="16"/>
  <c r="C20" i="16"/>
  <c r="H20" i="16" s="1"/>
  <c r="B20" i="16"/>
  <c r="A20" i="16"/>
  <c r="G19" i="16"/>
  <c r="F19" i="16"/>
  <c r="E19" i="16"/>
  <c r="D19" i="16"/>
  <c r="C19" i="16"/>
  <c r="B19" i="16"/>
  <c r="A19" i="16"/>
  <c r="G18" i="16"/>
  <c r="F18" i="16"/>
  <c r="E18" i="16"/>
  <c r="D18" i="16"/>
  <c r="C18" i="16"/>
  <c r="B18" i="16"/>
  <c r="A18" i="16"/>
  <c r="G17" i="16"/>
  <c r="F17" i="16"/>
  <c r="E17" i="16"/>
  <c r="D17" i="16"/>
  <c r="K17" i="16" s="1"/>
  <c r="C17" i="16"/>
  <c r="H17" i="16" s="1"/>
  <c r="B17" i="16"/>
  <c r="A17" i="16"/>
  <c r="G16" i="16"/>
  <c r="F16" i="16"/>
  <c r="E16" i="16"/>
  <c r="D16" i="16"/>
  <c r="C16" i="16"/>
  <c r="H16" i="16" s="1"/>
  <c r="B16" i="16"/>
  <c r="A16" i="16"/>
  <c r="G15" i="16"/>
  <c r="F15" i="16"/>
  <c r="E15" i="16"/>
  <c r="D15" i="16"/>
  <c r="C15" i="16"/>
  <c r="B15" i="16"/>
  <c r="A15" i="16"/>
  <c r="G14" i="16"/>
  <c r="F14" i="16"/>
  <c r="E14" i="16"/>
  <c r="D14" i="16"/>
  <c r="C14" i="16"/>
  <c r="B14" i="16"/>
  <c r="A14" i="16"/>
  <c r="G13" i="16"/>
  <c r="F13" i="16"/>
  <c r="E13" i="16"/>
  <c r="D13" i="16"/>
  <c r="C13" i="16"/>
  <c r="H13" i="16" s="1"/>
  <c r="B13" i="16"/>
  <c r="A13" i="16"/>
  <c r="G12" i="16"/>
  <c r="F12" i="16"/>
  <c r="E12" i="16"/>
  <c r="D12" i="16"/>
  <c r="C12" i="16"/>
  <c r="H12" i="16" s="1"/>
  <c r="B12" i="16"/>
  <c r="A12" i="16"/>
  <c r="G11" i="16"/>
  <c r="F11" i="16"/>
  <c r="E11" i="16"/>
  <c r="D11" i="16"/>
  <c r="C11" i="16"/>
  <c r="B11" i="16"/>
  <c r="A11" i="16"/>
  <c r="G10" i="16"/>
  <c r="F10" i="16"/>
  <c r="E10" i="16"/>
  <c r="D10" i="16"/>
  <c r="C10" i="16"/>
  <c r="B10" i="16"/>
  <c r="A10" i="16"/>
  <c r="G9" i="16"/>
  <c r="F9" i="16"/>
  <c r="E9" i="16"/>
  <c r="D9" i="16"/>
  <c r="C9" i="16"/>
  <c r="B9" i="16"/>
  <c r="A9" i="16"/>
  <c r="G8" i="16"/>
  <c r="F8" i="16"/>
  <c r="E8" i="16"/>
  <c r="D8" i="16"/>
  <c r="C8" i="16"/>
  <c r="H8" i="16" s="1"/>
  <c r="B8" i="16"/>
  <c r="A8" i="16"/>
  <c r="G7" i="16"/>
  <c r="F7" i="16"/>
  <c r="E7" i="16"/>
  <c r="D7" i="16"/>
  <c r="C7" i="16"/>
  <c r="B7" i="16"/>
  <c r="A7" i="16"/>
  <c r="G6" i="16"/>
  <c r="F6" i="16"/>
  <c r="E6" i="16"/>
  <c r="D6" i="16"/>
  <c r="C6" i="16"/>
  <c r="B6" i="16"/>
  <c r="A6" i="16"/>
  <c r="G5" i="16"/>
  <c r="F5" i="16"/>
  <c r="E5" i="16"/>
  <c r="D5" i="16"/>
  <c r="C5" i="16"/>
  <c r="H5" i="16" s="1"/>
  <c r="B5" i="16"/>
  <c r="A5" i="16"/>
  <c r="G4" i="16"/>
  <c r="F4" i="16"/>
  <c r="E4" i="16"/>
  <c r="D4" i="16"/>
  <c r="C4" i="16"/>
  <c r="H4" i="16" s="1"/>
  <c r="B4" i="16"/>
  <c r="A4" i="16"/>
  <c r="G3" i="16"/>
  <c r="F3" i="16"/>
  <c r="E3" i="16"/>
  <c r="D3" i="16"/>
  <c r="C3" i="16"/>
  <c r="B3" i="16"/>
  <c r="A3" i="16"/>
  <c r="G2" i="16"/>
  <c r="F2" i="16"/>
  <c r="E2" i="16"/>
  <c r="D2" i="16"/>
  <c r="C2" i="16"/>
  <c r="B2" i="16"/>
  <c r="A2" i="16"/>
  <c r="G71" i="18"/>
  <c r="F71" i="18"/>
  <c r="E71" i="18"/>
  <c r="D71" i="18"/>
  <c r="C71" i="18"/>
  <c r="B71" i="18"/>
  <c r="A71" i="18"/>
  <c r="G70" i="18"/>
  <c r="F70" i="18"/>
  <c r="E70" i="18"/>
  <c r="D70" i="18"/>
  <c r="C70" i="18"/>
  <c r="I70" i="18" s="1"/>
  <c r="B70" i="18"/>
  <c r="A70" i="18"/>
  <c r="G69" i="18"/>
  <c r="F69" i="18"/>
  <c r="E69" i="18"/>
  <c r="D69" i="18"/>
  <c r="C69" i="18"/>
  <c r="H69" i="18" s="1"/>
  <c r="B69" i="18"/>
  <c r="A69" i="18"/>
  <c r="G68" i="18"/>
  <c r="F68" i="18"/>
  <c r="E68" i="18"/>
  <c r="D68" i="18"/>
  <c r="C68" i="18"/>
  <c r="H68" i="18" s="1"/>
  <c r="B68" i="18"/>
  <c r="A68" i="18"/>
  <c r="G67" i="18"/>
  <c r="F67" i="18"/>
  <c r="E67" i="18"/>
  <c r="D67" i="18"/>
  <c r="C67" i="18"/>
  <c r="B67" i="18"/>
  <c r="A67" i="18"/>
  <c r="G66" i="18"/>
  <c r="F66" i="18"/>
  <c r="E66" i="18"/>
  <c r="D66" i="18"/>
  <c r="C66" i="18"/>
  <c r="B66" i="18"/>
  <c r="A66" i="18"/>
  <c r="G65" i="18"/>
  <c r="F65" i="18"/>
  <c r="E65" i="18"/>
  <c r="D65" i="18"/>
  <c r="C65" i="18"/>
  <c r="H65" i="18" s="1"/>
  <c r="B65" i="18"/>
  <c r="A65" i="18"/>
  <c r="G64" i="18"/>
  <c r="F64" i="18"/>
  <c r="E64" i="18"/>
  <c r="D64" i="18"/>
  <c r="C64" i="18"/>
  <c r="H64" i="18" s="1"/>
  <c r="B64" i="18"/>
  <c r="A64" i="18"/>
  <c r="G63" i="18"/>
  <c r="F63" i="18"/>
  <c r="E63" i="18"/>
  <c r="D63" i="18"/>
  <c r="C63" i="18"/>
  <c r="B63" i="18"/>
  <c r="A63" i="18"/>
  <c r="G62" i="18"/>
  <c r="F62" i="18"/>
  <c r="E62" i="18"/>
  <c r="D62" i="18"/>
  <c r="C62" i="18"/>
  <c r="B62" i="18"/>
  <c r="A62" i="18"/>
  <c r="G61" i="18"/>
  <c r="F61" i="18"/>
  <c r="E61" i="18"/>
  <c r="D61" i="18"/>
  <c r="C61" i="18"/>
  <c r="H61" i="18" s="1"/>
  <c r="B61" i="18"/>
  <c r="A61" i="18"/>
  <c r="G60" i="18"/>
  <c r="F60" i="18"/>
  <c r="E60" i="18"/>
  <c r="D60" i="18"/>
  <c r="C60" i="18"/>
  <c r="H60" i="18" s="1"/>
  <c r="B60" i="18"/>
  <c r="A60" i="18"/>
  <c r="G59" i="18"/>
  <c r="F59" i="18"/>
  <c r="E59" i="18"/>
  <c r="D59" i="18"/>
  <c r="C59" i="18"/>
  <c r="B59" i="18"/>
  <c r="A59" i="18"/>
  <c r="G58" i="18"/>
  <c r="F58" i="18"/>
  <c r="E58" i="18"/>
  <c r="D58" i="18"/>
  <c r="C58" i="18"/>
  <c r="B58" i="18"/>
  <c r="A58" i="18"/>
  <c r="G57" i="18"/>
  <c r="F57" i="18"/>
  <c r="E57" i="18"/>
  <c r="D57" i="18"/>
  <c r="C57" i="18"/>
  <c r="H57" i="18" s="1"/>
  <c r="B57" i="18"/>
  <c r="A57" i="18"/>
  <c r="G56" i="18"/>
  <c r="F56" i="18"/>
  <c r="E56" i="18"/>
  <c r="D56" i="18"/>
  <c r="C56" i="18"/>
  <c r="H56" i="18" s="1"/>
  <c r="B56" i="18"/>
  <c r="A56" i="18"/>
  <c r="G55" i="18"/>
  <c r="F55" i="18"/>
  <c r="E55" i="18"/>
  <c r="D55" i="18"/>
  <c r="C55" i="18"/>
  <c r="B55" i="18"/>
  <c r="A55" i="18"/>
  <c r="G54" i="18"/>
  <c r="F54" i="18"/>
  <c r="E54" i="18"/>
  <c r="D54" i="18"/>
  <c r="C54" i="18"/>
  <c r="B54" i="18"/>
  <c r="A54" i="18"/>
  <c r="G53" i="18"/>
  <c r="F53" i="18"/>
  <c r="E53" i="18"/>
  <c r="D53" i="18"/>
  <c r="C53" i="18"/>
  <c r="H53" i="18" s="1"/>
  <c r="B53" i="18"/>
  <c r="A53" i="18"/>
  <c r="G52" i="18"/>
  <c r="F52" i="18"/>
  <c r="E52" i="18"/>
  <c r="D52" i="18"/>
  <c r="C52" i="18"/>
  <c r="H52" i="18" s="1"/>
  <c r="B52" i="18"/>
  <c r="A52" i="18"/>
  <c r="G51" i="18"/>
  <c r="F51" i="18"/>
  <c r="E51" i="18"/>
  <c r="D51" i="18"/>
  <c r="C51" i="18"/>
  <c r="B51" i="18"/>
  <c r="A51" i="18"/>
  <c r="G50" i="18"/>
  <c r="F50" i="18"/>
  <c r="E50" i="18"/>
  <c r="D50" i="18"/>
  <c r="C50" i="18"/>
  <c r="B50" i="18"/>
  <c r="A50" i="18"/>
  <c r="G49" i="18"/>
  <c r="F49" i="18"/>
  <c r="E49" i="18"/>
  <c r="D49" i="18"/>
  <c r="C49" i="18"/>
  <c r="H49" i="18" s="1"/>
  <c r="B49" i="18"/>
  <c r="A49" i="18"/>
  <c r="G48" i="18"/>
  <c r="F48" i="18"/>
  <c r="E48" i="18"/>
  <c r="D48" i="18"/>
  <c r="C48" i="18"/>
  <c r="H48" i="18" s="1"/>
  <c r="B48" i="18"/>
  <c r="A48" i="18"/>
  <c r="G47" i="18"/>
  <c r="F47" i="18"/>
  <c r="E47" i="18"/>
  <c r="D47" i="18"/>
  <c r="C47" i="18"/>
  <c r="B47" i="18"/>
  <c r="A47" i="18"/>
  <c r="G46" i="18"/>
  <c r="F46" i="18"/>
  <c r="E46" i="18"/>
  <c r="D46" i="18"/>
  <c r="C46" i="18"/>
  <c r="B46" i="18"/>
  <c r="A46" i="18"/>
  <c r="G45" i="18"/>
  <c r="F45" i="18"/>
  <c r="E45" i="18"/>
  <c r="D45" i="18"/>
  <c r="C45" i="18"/>
  <c r="H45" i="18" s="1"/>
  <c r="B45" i="18"/>
  <c r="A45" i="18"/>
  <c r="G44" i="18"/>
  <c r="F44" i="18"/>
  <c r="E44" i="18"/>
  <c r="D44" i="18"/>
  <c r="C44" i="18"/>
  <c r="H44" i="18" s="1"/>
  <c r="B44" i="18"/>
  <c r="A44" i="18"/>
  <c r="G43" i="18"/>
  <c r="F43" i="18"/>
  <c r="E43" i="18"/>
  <c r="D43" i="18"/>
  <c r="C43" i="18"/>
  <c r="B43" i="18"/>
  <c r="A43" i="18"/>
  <c r="G42" i="18"/>
  <c r="F42" i="18"/>
  <c r="E42" i="18"/>
  <c r="D42" i="18"/>
  <c r="C42" i="18"/>
  <c r="B42" i="18"/>
  <c r="A42" i="18"/>
  <c r="G41" i="18"/>
  <c r="F41" i="18"/>
  <c r="E41" i="18"/>
  <c r="D41" i="18"/>
  <c r="C41" i="18"/>
  <c r="H41" i="18" s="1"/>
  <c r="B41" i="18"/>
  <c r="A41" i="18"/>
  <c r="G40" i="18"/>
  <c r="F40" i="18"/>
  <c r="E40" i="18"/>
  <c r="D40" i="18"/>
  <c r="C40" i="18"/>
  <c r="H40" i="18" s="1"/>
  <c r="B40" i="18"/>
  <c r="A40" i="18"/>
  <c r="G39" i="18"/>
  <c r="F39" i="18"/>
  <c r="E39" i="18"/>
  <c r="D39" i="18"/>
  <c r="C39" i="18"/>
  <c r="B39" i="18"/>
  <c r="A39" i="18"/>
  <c r="G38" i="18"/>
  <c r="F38" i="18"/>
  <c r="E38" i="18"/>
  <c r="D38" i="18"/>
  <c r="C38" i="18"/>
  <c r="B38" i="18"/>
  <c r="A38" i="18"/>
  <c r="G37" i="18"/>
  <c r="F37" i="18"/>
  <c r="E37" i="18"/>
  <c r="D37" i="18"/>
  <c r="C37" i="18"/>
  <c r="H37" i="18" s="1"/>
  <c r="B37" i="18"/>
  <c r="A37" i="18"/>
  <c r="G36" i="18"/>
  <c r="F36" i="18"/>
  <c r="E36" i="18"/>
  <c r="D36" i="18"/>
  <c r="C36" i="18"/>
  <c r="H36" i="18" s="1"/>
  <c r="B36" i="18"/>
  <c r="A36" i="18"/>
  <c r="G35" i="18"/>
  <c r="F35" i="18"/>
  <c r="E35" i="18"/>
  <c r="D35" i="18"/>
  <c r="C35" i="18"/>
  <c r="B35" i="18"/>
  <c r="A35" i="18"/>
  <c r="G34" i="18"/>
  <c r="F34" i="18"/>
  <c r="E34" i="18"/>
  <c r="D34" i="18"/>
  <c r="C34" i="18"/>
  <c r="B34" i="18"/>
  <c r="A34" i="18"/>
  <c r="G33" i="18"/>
  <c r="F33" i="18"/>
  <c r="E33" i="18"/>
  <c r="D33" i="18"/>
  <c r="C33" i="18"/>
  <c r="H33" i="18" s="1"/>
  <c r="B33" i="18"/>
  <c r="A33" i="18"/>
  <c r="G32" i="18"/>
  <c r="F32" i="18"/>
  <c r="E32" i="18"/>
  <c r="D32" i="18"/>
  <c r="C32" i="18"/>
  <c r="H32" i="18" s="1"/>
  <c r="B32" i="18"/>
  <c r="A32" i="18"/>
  <c r="G31" i="18"/>
  <c r="F31" i="18"/>
  <c r="E31" i="18"/>
  <c r="D31" i="18"/>
  <c r="C31" i="18"/>
  <c r="B31" i="18"/>
  <c r="A31" i="18"/>
  <c r="G30" i="18"/>
  <c r="F30" i="18"/>
  <c r="E30" i="18"/>
  <c r="D30" i="18"/>
  <c r="C30" i="18"/>
  <c r="H30" i="18" s="1"/>
  <c r="B30" i="18"/>
  <c r="A30" i="18"/>
  <c r="G29" i="18"/>
  <c r="F29" i="18"/>
  <c r="E29" i="18"/>
  <c r="D29" i="18"/>
  <c r="C29" i="18"/>
  <c r="B29" i="18"/>
  <c r="A29" i="18"/>
  <c r="G28" i="18"/>
  <c r="F28" i="18"/>
  <c r="E28" i="18"/>
  <c r="D28" i="18"/>
  <c r="C28" i="18"/>
  <c r="H28" i="18" s="1"/>
  <c r="B28" i="18"/>
  <c r="A28" i="18"/>
  <c r="G27" i="18"/>
  <c r="F27" i="18"/>
  <c r="E27" i="18"/>
  <c r="D27" i="18"/>
  <c r="C27" i="18"/>
  <c r="B27" i="18"/>
  <c r="A27" i="18"/>
  <c r="G26" i="18"/>
  <c r="F26" i="18"/>
  <c r="E26" i="18"/>
  <c r="D26" i="18"/>
  <c r="C26" i="18"/>
  <c r="B26" i="18"/>
  <c r="A26" i="18"/>
  <c r="G25" i="18"/>
  <c r="F25" i="18"/>
  <c r="E25" i="18"/>
  <c r="D25" i="18"/>
  <c r="C25" i="18"/>
  <c r="H25" i="18" s="1"/>
  <c r="B25" i="18"/>
  <c r="A25" i="18"/>
  <c r="G24" i="18"/>
  <c r="F24" i="18"/>
  <c r="E24" i="18"/>
  <c r="D24" i="18"/>
  <c r="C24" i="18"/>
  <c r="H24" i="18" s="1"/>
  <c r="B24" i="18"/>
  <c r="A24" i="18"/>
  <c r="G23" i="18"/>
  <c r="F23" i="18"/>
  <c r="E23" i="18"/>
  <c r="D23" i="18"/>
  <c r="C23" i="18"/>
  <c r="B23" i="18"/>
  <c r="A23" i="18"/>
  <c r="G22" i="18"/>
  <c r="F22" i="18"/>
  <c r="E22" i="18"/>
  <c r="D22" i="18"/>
  <c r="C22" i="18"/>
  <c r="B22" i="18"/>
  <c r="A22" i="18"/>
  <c r="G21" i="18"/>
  <c r="F21" i="18"/>
  <c r="E21" i="18"/>
  <c r="D21" i="18"/>
  <c r="C21" i="18"/>
  <c r="H21" i="18" s="1"/>
  <c r="B21" i="18"/>
  <c r="A21" i="18"/>
  <c r="G20" i="18"/>
  <c r="F20" i="18"/>
  <c r="E20" i="18"/>
  <c r="D20" i="18"/>
  <c r="C20" i="18"/>
  <c r="H20" i="18" s="1"/>
  <c r="B20" i="18"/>
  <c r="A20" i="18"/>
  <c r="G19" i="18"/>
  <c r="F19" i="18"/>
  <c r="E19" i="18"/>
  <c r="D19" i="18"/>
  <c r="C19" i="18"/>
  <c r="B19" i="18"/>
  <c r="A19" i="18"/>
  <c r="G18" i="18"/>
  <c r="F18" i="18"/>
  <c r="E18" i="18"/>
  <c r="D18" i="18"/>
  <c r="C18" i="18"/>
  <c r="B18" i="18"/>
  <c r="A18" i="18"/>
  <c r="G17" i="18"/>
  <c r="F17" i="18"/>
  <c r="E17" i="18"/>
  <c r="D17" i="18"/>
  <c r="C17" i="18"/>
  <c r="H17" i="18" s="1"/>
  <c r="B17" i="18"/>
  <c r="A17" i="18"/>
  <c r="G16" i="18"/>
  <c r="F16" i="18"/>
  <c r="E16" i="18"/>
  <c r="D16" i="18"/>
  <c r="C16" i="18"/>
  <c r="H16" i="18" s="1"/>
  <c r="B16" i="18"/>
  <c r="A16" i="18"/>
  <c r="G15" i="18"/>
  <c r="F15" i="18"/>
  <c r="E15" i="18"/>
  <c r="D15" i="18"/>
  <c r="C15" i="18"/>
  <c r="B15" i="18"/>
  <c r="A15" i="18"/>
  <c r="G14" i="18"/>
  <c r="F14" i="18"/>
  <c r="E14" i="18"/>
  <c r="D14" i="18"/>
  <c r="C14" i="18"/>
  <c r="B14" i="18"/>
  <c r="A14" i="18"/>
  <c r="G13" i="18"/>
  <c r="F13" i="18"/>
  <c r="E13" i="18"/>
  <c r="D13" i="18"/>
  <c r="C13" i="18"/>
  <c r="H13" i="18" s="1"/>
  <c r="B13" i="18"/>
  <c r="A13" i="18"/>
  <c r="G12" i="18"/>
  <c r="F12" i="18"/>
  <c r="E12" i="18"/>
  <c r="D12" i="18"/>
  <c r="C12" i="18"/>
  <c r="H12" i="18" s="1"/>
  <c r="B12" i="18"/>
  <c r="A12" i="18"/>
  <c r="G11" i="18"/>
  <c r="F11" i="18"/>
  <c r="E11" i="18"/>
  <c r="D11" i="18"/>
  <c r="C11" i="18"/>
  <c r="H11" i="18" s="1"/>
  <c r="B11" i="18"/>
  <c r="A11" i="18"/>
  <c r="G10" i="18"/>
  <c r="F10" i="18"/>
  <c r="E10" i="18"/>
  <c r="D10" i="18"/>
  <c r="C10" i="18"/>
  <c r="B10" i="18"/>
  <c r="A10" i="18"/>
  <c r="G9" i="18"/>
  <c r="F9" i="18"/>
  <c r="E9" i="18"/>
  <c r="D9" i="18"/>
  <c r="C9" i="18"/>
  <c r="H9" i="18" s="1"/>
  <c r="B9" i="18"/>
  <c r="A9" i="18"/>
  <c r="G8" i="18"/>
  <c r="F8" i="18"/>
  <c r="E8" i="18"/>
  <c r="D8" i="18"/>
  <c r="C8" i="18"/>
  <c r="H8" i="18" s="1"/>
  <c r="B8" i="18"/>
  <c r="A8" i="18"/>
  <c r="G7" i="18"/>
  <c r="F7" i="18"/>
  <c r="E7" i="18"/>
  <c r="D7" i="18"/>
  <c r="C7" i="18"/>
  <c r="H7" i="18" s="1"/>
  <c r="B7" i="18"/>
  <c r="A7" i="18"/>
  <c r="G6" i="18"/>
  <c r="F6" i="18"/>
  <c r="E6" i="18"/>
  <c r="D6" i="18"/>
  <c r="C6" i="18"/>
  <c r="B6" i="18"/>
  <c r="A6" i="18"/>
  <c r="G5" i="18"/>
  <c r="F5" i="18"/>
  <c r="E5" i="18"/>
  <c r="D5" i="18"/>
  <c r="C5" i="18"/>
  <c r="H5" i="18" s="1"/>
  <c r="B5" i="18"/>
  <c r="A5" i="18"/>
  <c r="G4" i="18"/>
  <c r="F4" i="18"/>
  <c r="E4" i="18"/>
  <c r="D4" i="18"/>
  <c r="C4" i="18"/>
  <c r="H4" i="18" s="1"/>
  <c r="B4" i="18"/>
  <c r="A4" i="18"/>
  <c r="G3" i="18"/>
  <c r="F3" i="18"/>
  <c r="E3" i="18"/>
  <c r="D3" i="18"/>
  <c r="C3" i="18"/>
  <c r="H3" i="18" s="1"/>
  <c r="B3" i="18"/>
  <c r="A3" i="18"/>
  <c r="G2" i="18"/>
  <c r="F2" i="18"/>
  <c r="E2" i="18"/>
  <c r="D2" i="18"/>
  <c r="C2" i="18"/>
  <c r="I2" i="18" s="1"/>
  <c r="B2" i="18"/>
  <c r="A2" i="18"/>
  <c r="I30" i="18"/>
  <c r="I4" i="18"/>
  <c r="I526" i="16"/>
  <c r="I525" i="16"/>
  <c r="I522" i="16"/>
  <c r="I506" i="16"/>
  <c r="I490" i="16"/>
  <c r="I488" i="16"/>
  <c r="I478" i="16"/>
  <c r="I474" i="16"/>
  <c r="I454" i="16"/>
  <c r="I446" i="16"/>
  <c r="I414" i="16"/>
  <c r="I406" i="16"/>
  <c r="I402" i="16"/>
  <c r="I394" i="16"/>
  <c r="I391" i="16"/>
  <c r="I382" i="16"/>
  <c r="I378" i="16"/>
  <c r="I374" i="16"/>
  <c r="I370" i="16"/>
  <c r="I366" i="16"/>
  <c r="I362" i="16"/>
  <c r="I358" i="16"/>
  <c r="I354" i="16"/>
  <c r="I342" i="16"/>
  <c r="I335" i="16"/>
  <c r="I326" i="16"/>
  <c r="I318" i="16"/>
  <c r="I310" i="16"/>
  <c r="I290" i="16"/>
  <c r="I278" i="16"/>
  <c r="I270" i="16"/>
  <c r="I263" i="16"/>
  <c r="I261" i="16"/>
  <c r="I254" i="16"/>
  <c r="I250" i="16"/>
  <c r="I246" i="16"/>
  <c r="I230" i="16"/>
  <c r="I222" i="16"/>
  <c r="I214" i="16"/>
  <c r="I202" i="16"/>
  <c r="I198" i="16"/>
  <c r="I194" i="16"/>
  <c r="I186" i="16"/>
  <c r="I174" i="16"/>
  <c r="I170" i="16"/>
  <c r="I158" i="16"/>
  <c r="I146" i="16"/>
  <c r="I126" i="16"/>
  <c r="I110" i="16"/>
  <c r="I102" i="16"/>
  <c r="I90" i="16"/>
  <c r="I66" i="16"/>
  <c r="I50" i="16"/>
  <c r="I34" i="16"/>
  <c r="I18" i="16"/>
  <c r="I17" i="16"/>
  <c r="I10" i="16"/>
  <c r="C20" i="13"/>
  <c r="Y35" i="5" s="1"/>
  <c r="C19" i="13"/>
  <c r="Y36" i="5" s="1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2" i="13"/>
  <c r="AA96" i="12"/>
  <c r="S94" i="12"/>
  <c r="R94" i="12"/>
  <c r="Q94" i="12"/>
  <c r="P94" i="12"/>
  <c r="I94" i="12"/>
  <c r="S93" i="12"/>
  <c r="R93" i="12"/>
  <c r="Q93" i="12"/>
  <c r="P93" i="12"/>
  <c r="T93" i="12" s="1"/>
  <c r="I93" i="12"/>
  <c r="S92" i="12"/>
  <c r="R92" i="12"/>
  <c r="Q92" i="12"/>
  <c r="P92" i="12"/>
  <c r="I92" i="12"/>
  <c r="S91" i="12"/>
  <c r="R91" i="12"/>
  <c r="Q91" i="12"/>
  <c r="P91" i="12"/>
  <c r="I91" i="12"/>
  <c r="S90" i="12"/>
  <c r="R90" i="12"/>
  <c r="Q90" i="12"/>
  <c r="P90" i="12"/>
  <c r="T90" i="12" s="1"/>
  <c r="I90" i="12"/>
  <c r="S89" i="12"/>
  <c r="R89" i="12"/>
  <c r="Q89" i="12"/>
  <c r="P89" i="12"/>
  <c r="I89" i="12"/>
  <c r="S88" i="12"/>
  <c r="R88" i="12"/>
  <c r="Q88" i="12"/>
  <c r="P88" i="12"/>
  <c r="I88" i="12"/>
  <c r="S87" i="12"/>
  <c r="R87" i="12"/>
  <c r="Q87" i="12"/>
  <c r="P87" i="12"/>
  <c r="I87" i="12"/>
  <c r="S86" i="12"/>
  <c r="R86" i="12"/>
  <c r="Q86" i="12"/>
  <c r="P86" i="12"/>
  <c r="I86" i="12"/>
  <c r="S85" i="12"/>
  <c r="R85" i="12"/>
  <c r="Q85" i="12"/>
  <c r="P85" i="12"/>
  <c r="I85" i="12"/>
  <c r="S84" i="12"/>
  <c r="R84" i="12"/>
  <c r="Q84" i="12"/>
  <c r="P84" i="12"/>
  <c r="I84" i="12"/>
  <c r="S83" i="12"/>
  <c r="R83" i="12"/>
  <c r="Q83" i="12"/>
  <c r="P83" i="12"/>
  <c r="I83" i="12"/>
  <c r="S82" i="12"/>
  <c r="R82" i="12"/>
  <c r="Q82" i="12"/>
  <c r="P82" i="12"/>
  <c r="I82" i="12"/>
  <c r="S81" i="12"/>
  <c r="T81" i="12" s="1"/>
  <c r="R81" i="12"/>
  <c r="Q81" i="12"/>
  <c r="P81" i="12"/>
  <c r="I81" i="12"/>
  <c r="S80" i="12"/>
  <c r="R80" i="12"/>
  <c r="Q80" i="12"/>
  <c r="P80" i="12"/>
  <c r="I80" i="12"/>
  <c r="S79" i="12"/>
  <c r="R79" i="12"/>
  <c r="Q79" i="12"/>
  <c r="P79" i="12"/>
  <c r="I79" i="12"/>
  <c r="S78" i="12"/>
  <c r="R78" i="12"/>
  <c r="Q78" i="12"/>
  <c r="P78" i="12"/>
  <c r="I78" i="12"/>
  <c r="S77" i="12"/>
  <c r="R77" i="12"/>
  <c r="Q77" i="12"/>
  <c r="P77" i="12"/>
  <c r="T77" i="12" s="1"/>
  <c r="I77" i="12"/>
  <c r="S76" i="12"/>
  <c r="R76" i="12"/>
  <c r="Q76" i="12"/>
  <c r="T76" i="12" s="1"/>
  <c r="P76" i="12"/>
  <c r="I76" i="12"/>
  <c r="S75" i="12"/>
  <c r="R75" i="12"/>
  <c r="Q75" i="12"/>
  <c r="P75" i="12"/>
  <c r="I75" i="12"/>
  <c r="S74" i="12"/>
  <c r="R74" i="12"/>
  <c r="Q74" i="12"/>
  <c r="P74" i="12"/>
  <c r="I74" i="12"/>
  <c r="S73" i="12"/>
  <c r="R73" i="12"/>
  <c r="Q73" i="12"/>
  <c r="P73" i="12"/>
  <c r="I73" i="12"/>
  <c r="S72" i="12"/>
  <c r="R72" i="12"/>
  <c r="Q72" i="12"/>
  <c r="T72" i="12" s="1"/>
  <c r="P72" i="12"/>
  <c r="I72" i="12"/>
  <c r="S71" i="12"/>
  <c r="R71" i="12"/>
  <c r="Q71" i="12"/>
  <c r="P71" i="12"/>
  <c r="I71" i="12"/>
  <c r="S70" i="12"/>
  <c r="R70" i="12"/>
  <c r="Q70" i="12"/>
  <c r="P70" i="12"/>
  <c r="I70" i="12"/>
  <c r="S69" i="12"/>
  <c r="R69" i="12"/>
  <c r="Q69" i="12"/>
  <c r="P69" i="12"/>
  <c r="T69" i="12" s="1"/>
  <c r="I69" i="12"/>
  <c r="S68" i="12"/>
  <c r="R68" i="12"/>
  <c r="Q68" i="12"/>
  <c r="P68" i="12"/>
  <c r="I68" i="12"/>
  <c r="S67" i="12"/>
  <c r="R67" i="12"/>
  <c r="Q67" i="12"/>
  <c r="P67" i="12"/>
  <c r="I67" i="12"/>
  <c r="S66" i="12"/>
  <c r="R66" i="12"/>
  <c r="Q66" i="12"/>
  <c r="P66" i="12"/>
  <c r="T66" i="12" s="1"/>
  <c r="I66" i="12"/>
  <c r="S65" i="12"/>
  <c r="R65" i="12"/>
  <c r="Q65" i="12"/>
  <c r="P65" i="12"/>
  <c r="I65" i="12"/>
  <c r="S64" i="12"/>
  <c r="R64" i="12"/>
  <c r="Q64" i="12"/>
  <c r="P64" i="12"/>
  <c r="I64" i="12"/>
  <c r="S63" i="12"/>
  <c r="R63" i="12"/>
  <c r="Q63" i="12"/>
  <c r="P63" i="12"/>
  <c r="I63" i="12"/>
  <c r="S62" i="12"/>
  <c r="R62" i="12"/>
  <c r="Q62" i="12"/>
  <c r="P62" i="12"/>
  <c r="I62" i="12"/>
  <c r="S61" i="12"/>
  <c r="R61" i="12"/>
  <c r="Q61" i="12"/>
  <c r="P61" i="12"/>
  <c r="T61" i="12" s="1"/>
  <c r="I61" i="12"/>
  <c r="S60" i="12"/>
  <c r="R60" i="12"/>
  <c r="Q60" i="12"/>
  <c r="P60" i="12"/>
  <c r="I60" i="12"/>
  <c r="S59" i="12"/>
  <c r="R59" i="12"/>
  <c r="Q59" i="12"/>
  <c r="P59" i="12"/>
  <c r="I59" i="12"/>
  <c r="S58" i="12"/>
  <c r="R58" i="12"/>
  <c r="Q58" i="12"/>
  <c r="P58" i="12"/>
  <c r="I58" i="12"/>
  <c r="S57" i="12"/>
  <c r="R57" i="12"/>
  <c r="Q57" i="12"/>
  <c r="P57" i="12"/>
  <c r="I57" i="12"/>
  <c r="S56" i="12"/>
  <c r="R56" i="12"/>
  <c r="Q56" i="12"/>
  <c r="P56" i="12"/>
  <c r="I56" i="12"/>
  <c r="S55" i="12"/>
  <c r="R55" i="12"/>
  <c r="Q55" i="12"/>
  <c r="P55" i="12"/>
  <c r="T55" i="12" s="1"/>
  <c r="I55" i="12"/>
  <c r="S54" i="12"/>
  <c r="R54" i="12"/>
  <c r="Q54" i="12"/>
  <c r="P54" i="12"/>
  <c r="I54" i="12"/>
  <c r="S53" i="12"/>
  <c r="R53" i="12"/>
  <c r="Q53" i="12"/>
  <c r="P53" i="12"/>
  <c r="I53" i="12"/>
  <c r="S52" i="12"/>
  <c r="R52" i="12"/>
  <c r="Q52" i="12"/>
  <c r="P52" i="12"/>
  <c r="I52" i="12"/>
  <c r="S51" i="12"/>
  <c r="R51" i="12"/>
  <c r="Q51" i="12"/>
  <c r="P51" i="12"/>
  <c r="I51" i="12"/>
  <c r="S50" i="12"/>
  <c r="R50" i="12"/>
  <c r="Q50" i="12"/>
  <c r="P50" i="12"/>
  <c r="I50" i="12"/>
  <c r="S49" i="12"/>
  <c r="R49" i="12"/>
  <c r="Q49" i="12"/>
  <c r="P49" i="12"/>
  <c r="I49" i="12"/>
  <c r="S48" i="12"/>
  <c r="R48" i="12"/>
  <c r="Q48" i="12"/>
  <c r="P48" i="12"/>
  <c r="T48" i="12" s="1"/>
  <c r="I48" i="12"/>
  <c r="S47" i="12"/>
  <c r="R47" i="12"/>
  <c r="Q47" i="12"/>
  <c r="P47" i="12"/>
  <c r="I47" i="12"/>
  <c r="S46" i="12"/>
  <c r="R46" i="12"/>
  <c r="Q46" i="12"/>
  <c r="P46" i="12"/>
  <c r="I46" i="12"/>
  <c r="S45" i="12"/>
  <c r="R45" i="12"/>
  <c r="Q45" i="12"/>
  <c r="T45" i="12" s="1"/>
  <c r="P45" i="12"/>
  <c r="I45" i="12"/>
  <c r="S44" i="12"/>
  <c r="R44" i="12"/>
  <c r="Q44" i="12"/>
  <c r="P44" i="12"/>
  <c r="I44" i="12"/>
  <c r="S43" i="12"/>
  <c r="R43" i="12"/>
  <c r="Q43" i="12"/>
  <c r="P43" i="12"/>
  <c r="I43" i="12"/>
  <c r="S42" i="12"/>
  <c r="R42" i="12"/>
  <c r="Q42" i="12"/>
  <c r="P42" i="12"/>
  <c r="I42" i="12"/>
  <c r="S41" i="12"/>
  <c r="R41" i="12"/>
  <c r="Q41" i="12"/>
  <c r="P41" i="12"/>
  <c r="I41" i="12"/>
  <c r="S40" i="12"/>
  <c r="R40" i="12"/>
  <c r="Q40" i="12"/>
  <c r="P40" i="12"/>
  <c r="I40" i="12"/>
  <c r="S39" i="12"/>
  <c r="R39" i="12"/>
  <c r="Q39" i="12"/>
  <c r="P39" i="12"/>
  <c r="I39" i="12"/>
  <c r="S38" i="12"/>
  <c r="R38" i="12"/>
  <c r="Q38" i="12"/>
  <c r="P38" i="12"/>
  <c r="I38" i="12"/>
  <c r="S37" i="12"/>
  <c r="R37" i="12"/>
  <c r="Q37" i="12"/>
  <c r="P37" i="12"/>
  <c r="I37" i="12"/>
  <c r="S36" i="12"/>
  <c r="R36" i="12"/>
  <c r="Q36" i="12"/>
  <c r="P36" i="12"/>
  <c r="I36" i="12"/>
  <c r="S35" i="12"/>
  <c r="R35" i="12"/>
  <c r="Q35" i="12"/>
  <c r="P35" i="12"/>
  <c r="I35" i="12"/>
  <c r="S34" i="12"/>
  <c r="R34" i="12"/>
  <c r="Q34" i="12"/>
  <c r="P34" i="12"/>
  <c r="I34" i="12"/>
  <c r="S33" i="12"/>
  <c r="R33" i="12"/>
  <c r="Q33" i="12"/>
  <c r="P33" i="12"/>
  <c r="I33" i="12"/>
  <c r="S32" i="12"/>
  <c r="R32" i="12"/>
  <c r="Q32" i="12"/>
  <c r="P32" i="12"/>
  <c r="I32" i="12"/>
  <c r="S31" i="12"/>
  <c r="R31" i="12"/>
  <c r="Q31" i="12"/>
  <c r="P31" i="12"/>
  <c r="I31" i="12"/>
  <c r="S30" i="12"/>
  <c r="R30" i="12"/>
  <c r="Q30" i="12"/>
  <c r="P30" i="12"/>
  <c r="I30" i="12"/>
  <c r="S29" i="12"/>
  <c r="R29" i="12"/>
  <c r="Q29" i="12"/>
  <c r="P29" i="12"/>
  <c r="I29" i="12"/>
  <c r="S28" i="12"/>
  <c r="R28" i="12"/>
  <c r="Q28" i="12"/>
  <c r="P28" i="12"/>
  <c r="I28" i="12"/>
  <c r="S27" i="12"/>
  <c r="R27" i="12"/>
  <c r="Q27" i="12"/>
  <c r="P27" i="12"/>
  <c r="I27" i="12"/>
  <c r="S26" i="12"/>
  <c r="T26" i="12" s="1"/>
  <c r="R26" i="12"/>
  <c r="Q26" i="12"/>
  <c r="P26" i="12"/>
  <c r="I26" i="12"/>
  <c r="S25" i="12"/>
  <c r="R25" i="12"/>
  <c r="Q25" i="12"/>
  <c r="P25" i="12"/>
  <c r="I25" i="12"/>
  <c r="S24" i="12"/>
  <c r="R24" i="12"/>
  <c r="Q24" i="12"/>
  <c r="P24" i="12"/>
  <c r="I24" i="12"/>
  <c r="S23" i="12"/>
  <c r="R23" i="12"/>
  <c r="Q23" i="12"/>
  <c r="P23" i="12"/>
  <c r="I23" i="12"/>
  <c r="S22" i="12"/>
  <c r="T22" i="12" s="1"/>
  <c r="R22" i="12"/>
  <c r="Q22" i="12"/>
  <c r="P22" i="12"/>
  <c r="I22" i="12"/>
  <c r="S21" i="12"/>
  <c r="R21" i="12"/>
  <c r="Q21" i="12"/>
  <c r="P21" i="12"/>
  <c r="I21" i="12"/>
  <c r="S20" i="12"/>
  <c r="R20" i="12"/>
  <c r="Q20" i="12"/>
  <c r="P20" i="12"/>
  <c r="I20" i="12"/>
  <c r="S19" i="12"/>
  <c r="R19" i="12"/>
  <c r="Q19" i="12"/>
  <c r="P19" i="12"/>
  <c r="I19" i="12"/>
  <c r="S18" i="12"/>
  <c r="T18" i="12" s="1"/>
  <c r="R18" i="12"/>
  <c r="Q18" i="12"/>
  <c r="P18" i="12"/>
  <c r="I18" i="12"/>
  <c r="S17" i="12"/>
  <c r="R17" i="12"/>
  <c r="Q17" i="12"/>
  <c r="P17" i="12"/>
  <c r="I17" i="12"/>
  <c r="S16" i="12"/>
  <c r="R16" i="12"/>
  <c r="Q16" i="12"/>
  <c r="P16" i="12"/>
  <c r="I16" i="12"/>
  <c r="S15" i="12"/>
  <c r="R15" i="12"/>
  <c r="Q15" i="12"/>
  <c r="P15" i="12"/>
  <c r="I15" i="12"/>
  <c r="S14" i="12"/>
  <c r="T14" i="12" s="1"/>
  <c r="R14" i="12"/>
  <c r="Q14" i="12"/>
  <c r="P14" i="12"/>
  <c r="I14" i="12"/>
  <c r="S13" i="12"/>
  <c r="R13" i="12"/>
  <c r="Q13" i="12"/>
  <c r="P13" i="12"/>
  <c r="I13" i="12"/>
  <c r="S12" i="12"/>
  <c r="R12" i="12"/>
  <c r="Q12" i="12"/>
  <c r="P12" i="12"/>
  <c r="I12" i="12"/>
  <c r="S11" i="12"/>
  <c r="R11" i="12"/>
  <c r="Q11" i="12"/>
  <c r="P11" i="12"/>
  <c r="I11" i="12"/>
  <c r="S10" i="12"/>
  <c r="T10" i="12" s="1"/>
  <c r="R10" i="12"/>
  <c r="Q10" i="12"/>
  <c r="P10" i="12"/>
  <c r="I10" i="12"/>
  <c r="S9" i="12"/>
  <c r="R9" i="12"/>
  <c r="Q9" i="12"/>
  <c r="P9" i="12"/>
  <c r="I9" i="12"/>
  <c r="S8" i="12"/>
  <c r="R8" i="12"/>
  <c r="Q8" i="12"/>
  <c r="P8" i="12"/>
  <c r="I8" i="12"/>
  <c r="S7" i="12"/>
  <c r="R7" i="12"/>
  <c r="Q7" i="12"/>
  <c r="P7" i="12"/>
  <c r="I7" i="12"/>
  <c r="S6" i="12"/>
  <c r="T6" i="12" s="1"/>
  <c r="R6" i="12"/>
  <c r="Q6" i="12"/>
  <c r="P6" i="12"/>
  <c r="I6" i="12"/>
  <c r="S5" i="12"/>
  <c r="R5" i="12"/>
  <c r="Q5" i="12"/>
  <c r="P5" i="12"/>
  <c r="I5" i="12"/>
  <c r="S4" i="12"/>
  <c r="R4" i="12"/>
  <c r="Q4" i="12"/>
  <c r="P4" i="12"/>
  <c r="I4" i="12"/>
  <c r="S3" i="12"/>
  <c r="R3" i="12"/>
  <c r="Q3" i="12"/>
  <c r="P3" i="12"/>
  <c r="I3" i="12"/>
  <c r="S2" i="12"/>
  <c r="T2" i="12" s="1"/>
  <c r="R2" i="12"/>
  <c r="Q2" i="12"/>
  <c r="P2" i="12"/>
  <c r="I2" i="12"/>
  <c r="AA791" i="11"/>
  <c r="S789" i="11"/>
  <c r="R789" i="11"/>
  <c r="Q789" i="11"/>
  <c r="P789" i="11"/>
  <c r="I789" i="11"/>
  <c r="S788" i="11"/>
  <c r="R788" i="11"/>
  <c r="Q788" i="11"/>
  <c r="P788" i="11"/>
  <c r="I788" i="11"/>
  <c r="S787" i="11"/>
  <c r="R787" i="11"/>
  <c r="Q787" i="11"/>
  <c r="P787" i="11"/>
  <c r="I787" i="11"/>
  <c r="S786" i="11"/>
  <c r="R786" i="11"/>
  <c r="Q786" i="11"/>
  <c r="P786" i="11"/>
  <c r="I786" i="11"/>
  <c r="S785" i="11"/>
  <c r="R785" i="11"/>
  <c r="Q785" i="11"/>
  <c r="P785" i="11"/>
  <c r="I785" i="11"/>
  <c r="S784" i="11"/>
  <c r="R784" i="11"/>
  <c r="Q784" i="11"/>
  <c r="P784" i="11"/>
  <c r="I784" i="11"/>
  <c r="S783" i="11"/>
  <c r="R783" i="11"/>
  <c r="Q783" i="11"/>
  <c r="P783" i="11"/>
  <c r="I783" i="11"/>
  <c r="S782" i="11"/>
  <c r="R782" i="11"/>
  <c r="Q782" i="11"/>
  <c r="P782" i="11"/>
  <c r="T782" i="11" s="1"/>
  <c r="I782" i="11"/>
  <c r="S781" i="11"/>
  <c r="R781" i="11"/>
  <c r="Q781" i="11"/>
  <c r="P781" i="11"/>
  <c r="I781" i="11"/>
  <c r="S780" i="11"/>
  <c r="R780" i="11"/>
  <c r="T780" i="11" s="1"/>
  <c r="Q780" i="11"/>
  <c r="P780" i="11"/>
  <c r="I780" i="11"/>
  <c r="S779" i="11"/>
  <c r="R779" i="11"/>
  <c r="Q779" i="11"/>
  <c r="P779" i="11"/>
  <c r="I779" i="11"/>
  <c r="S778" i="11"/>
  <c r="R778" i="11"/>
  <c r="Q778" i="11"/>
  <c r="P778" i="11"/>
  <c r="T778" i="11" s="1"/>
  <c r="I778" i="11"/>
  <c r="S777" i="11"/>
  <c r="R777" i="11"/>
  <c r="Q777" i="11"/>
  <c r="P777" i="11"/>
  <c r="I777" i="11"/>
  <c r="S776" i="11"/>
  <c r="R776" i="11"/>
  <c r="Q776" i="11"/>
  <c r="P776" i="11"/>
  <c r="I776" i="11"/>
  <c r="S775" i="11"/>
  <c r="R775" i="11"/>
  <c r="Q775" i="11"/>
  <c r="P775" i="11"/>
  <c r="I775" i="11"/>
  <c r="S774" i="11"/>
  <c r="R774" i="11"/>
  <c r="Q774" i="11"/>
  <c r="P774" i="11"/>
  <c r="I774" i="11"/>
  <c r="S773" i="11"/>
  <c r="R773" i="11"/>
  <c r="Q773" i="11"/>
  <c r="P773" i="11"/>
  <c r="I773" i="11"/>
  <c r="S772" i="11"/>
  <c r="R772" i="11"/>
  <c r="Q772" i="11"/>
  <c r="P772" i="11"/>
  <c r="I772" i="11"/>
  <c r="S771" i="11"/>
  <c r="R771" i="11"/>
  <c r="Q771" i="11"/>
  <c r="P771" i="11"/>
  <c r="I771" i="11"/>
  <c r="S770" i="11"/>
  <c r="R770" i="11"/>
  <c r="Q770" i="11"/>
  <c r="T770" i="11" s="1"/>
  <c r="P770" i="11"/>
  <c r="I770" i="11"/>
  <c r="S769" i="11"/>
  <c r="R769" i="11"/>
  <c r="Q769" i="11"/>
  <c r="P769" i="11"/>
  <c r="I769" i="11"/>
  <c r="S768" i="11"/>
  <c r="R768" i="11"/>
  <c r="Q768" i="11"/>
  <c r="P768" i="11"/>
  <c r="I768" i="11"/>
  <c r="S767" i="11"/>
  <c r="R767" i="11"/>
  <c r="Q767" i="11"/>
  <c r="P767" i="11"/>
  <c r="I767" i="11"/>
  <c r="S766" i="11"/>
  <c r="R766" i="11"/>
  <c r="Q766" i="11"/>
  <c r="P766" i="11"/>
  <c r="I766" i="11"/>
  <c r="S765" i="11"/>
  <c r="R765" i="11"/>
  <c r="Q765" i="11"/>
  <c r="P765" i="11"/>
  <c r="I765" i="11"/>
  <c r="S764" i="11"/>
  <c r="R764" i="11"/>
  <c r="Q764" i="11"/>
  <c r="P764" i="11"/>
  <c r="I764" i="11"/>
  <c r="S763" i="11"/>
  <c r="R763" i="11"/>
  <c r="Q763" i="11"/>
  <c r="P763" i="11"/>
  <c r="I763" i="11"/>
  <c r="S762" i="11"/>
  <c r="R762" i="11"/>
  <c r="Q762" i="11"/>
  <c r="P762" i="11"/>
  <c r="I762" i="11"/>
  <c r="S761" i="11"/>
  <c r="R761" i="11"/>
  <c r="Q761" i="11"/>
  <c r="P761" i="11"/>
  <c r="I761" i="11"/>
  <c r="S760" i="11"/>
  <c r="R760" i="11"/>
  <c r="Q760" i="11"/>
  <c r="P760" i="11"/>
  <c r="I760" i="11"/>
  <c r="S759" i="11"/>
  <c r="R759" i="11"/>
  <c r="Q759" i="11"/>
  <c r="P759" i="11"/>
  <c r="I759" i="11"/>
  <c r="S758" i="11"/>
  <c r="R758" i="11"/>
  <c r="Q758" i="11"/>
  <c r="P758" i="11"/>
  <c r="I758" i="11"/>
  <c r="S757" i="11"/>
  <c r="R757" i="11"/>
  <c r="Q757" i="11"/>
  <c r="P757" i="11"/>
  <c r="I757" i="11"/>
  <c r="S756" i="11"/>
  <c r="R756" i="11"/>
  <c r="Q756" i="11"/>
  <c r="P756" i="11"/>
  <c r="I756" i="11"/>
  <c r="S755" i="11"/>
  <c r="R755" i="11"/>
  <c r="Q755" i="11"/>
  <c r="P755" i="11"/>
  <c r="I755" i="11"/>
  <c r="S754" i="11"/>
  <c r="R754" i="11"/>
  <c r="Q754" i="11"/>
  <c r="P754" i="11"/>
  <c r="I754" i="11"/>
  <c r="S753" i="11"/>
  <c r="R753" i="11"/>
  <c r="Q753" i="11"/>
  <c r="P753" i="11"/>
  <c r="I753" i="11"/>
  <c r="S752" i="11"/>
  <c r="R752" i="11"/>
  <c r="Q752" i="11"/>
  <c r="P752" i="11"/>
  <c r="I752" i="11"/>
  <c r="S751" i="11"/>
  <c r="R751" i="11"/>
  <c r="Q751" i="11"/>
  <c r="P751" i="11"/>
  <c r="I751" i="11"/>
  <c r="S750" i="11"/>
  <c r="R750" i="11"/>
  <c r="Q750" i="11"/>
  <c r="P750" i="11"/>
  <c r="I750" i="11"/>
  <c r="S749" i="11"/>
  <c r="R749" i="11"/>
  <c r="Q749" i="11"/>
  <c r="P749" i="11"/>
  <c r="I749" i="11"/>
  <c r="S748" i="11"/>
  <c r="R748" i="11"/>
  <c r="Q748" i="11"/>
  <c r="P748" i="11"/>
  <c r="I748" i="11"/>
  <c r="S747" i="11"/>
  <c r="R747" i="11"/>
  <c r="Q747" i="11"/>
  <c r="P747" i="11"/>
  <c r="I747" i="11"/>
  <c r="S746" i="11"/>
  <c r="R746" i="11"/>
  <c r="Q746" i="11"/>
  <c r="P746" i="11"/>
  <c r="I746" i="11"/>
  <c r="S745" i="11"/>
  <c r="R745" i="11"/>
  <c r="Q745" i="11"/>
  <c r="P745" i="11"/>
  <c r="T745" i="11" s="1"/>
  <c r="U745" i="11" s="1"/>
  <c r="I745" i="11"/>
  <c r="S744" i="11"/>
  <c r="R744" i="11"/>
  <c r="Q744" i="11"/>
  <c r="P744" i="11"/>
  <c r="I744" i="11"/>
  <c r="S743" i="11"/>
  <c r="R743" i="11"/>
  <c r="Q743" i="11"/>
  <c r="P743" i="11"/>
  <c r="I743" i="11"/>
  <c r="S742" i="11"/>
  <c r="R742" i="11"/>
  <c r="Q742" i="11"/>
  <c r="P742" i="11"/>
  <c r="I742" i="11"/>
  <c r="S741" i="11"/>
  <c r="R741" i="11"/>
  <c r="Q741" i="11"/>
  <c r="P741" i="11"/>
  <c r="I741" i="11"/>
  <c r="S740" i="11"/>
  <c r="R740" i="11"/>
  <c r="Q740" i="11"/>
  <c r="P740" i="11"/>
  <c r="I740" i="11"/>
  <c r="S739" i="11"/>
  <c r="R739" i="11"/>
  <c r="Q739" i="11"/>
  <c r="P739" i="11"/>
  <c r="I739" i="11"/>
  <c r="S738" i="11"/>
  <c r="R738" i="11"/>
  <c r="Q738" i="11"/>
  <c r="P738" i="11"/>
  <c r="I738" i="11"/>
  <c r="S737" i="11"/>
  <c r="R737" i="11"/>
  <c r="Q737" i="11"/>
  <c r="P737" i="11"/>
  <c r="I737" i="11"/>
  <c r="S736" i="11"/>
  <c r="R736" i="11"/>
  <c r="Q736" i="11"/>
  <c r="P736" i="11"/>
  <c r="I736" i="11"/>
  <c r="S735" i="11"/>
  <c r="R735" i="11"/>
  <c r="Q735" i="11"/>
  <c r="P735" i="11"/>
  <c r="I735" i="11"/>
  <c r="S734" i="11"/>
  <c r="R734" i="11"/>
  <c r="Q734" i="11"/>
  <c r="P734" i="11"/>
  <c r="I734" i="11"/>
  <c r="S733" i="11"/>
  <c r="R733" i="11"/>
  <c r="Q733" i="11"/>
  <c r="P733" i="11"/>
  <c r="I733" i="11"/>
  <c r="S732" i="11"/>
  <c r="R732" i="11"/>
  <c r="Q732" i="11"/>
  <c r="P732" i="11"/>
  <c r="T732" i="11" s="1"/>
  <c r="I732" i="11"/>
  <c r="S731" i="11"/>
  <c r="R731" i="11"/>
  <c r="Q731" i="11"/>
  <c r="P731" i="11"/>
  <c r="I731" i="11"/>
  <c r="S730" i="11"/>
  <c r="R730" i="11"/>
  <c r="Q730" i="11"/>
  <c r="P730" i="11"/>
  <c r="T730" i="11" s="1"/>
  <c r="U730" i="11" s="1"/>
  <c r="I730" i="11"/>
  <c r="S729" i="11"/>
  <c r="R729" i="11"/>
  <c r="Q729" i="11"/>
  <c r="P729" i="11"/>
  <c r="I729" i="11"/>
  <c r="S728" i="11"/>
  <c r="R728" i="11"/>
  <c r="Q728" i="11"/>
  <c r="P728" i="11"/>
  <c r="I728" i="11"/>
  <c r="S727" i="11"/>
  <c r="R727" i="11"/>
  <c r="Q727" i="11"/>
  <c r="P727" i="11"/>
  <c r="I727" i="11"/>
  <c r="S726" i="11"/>
  <c r="R726" i="11"/>
  <c r="Q726" i="11"/>
  <c r="P726" i="11"/>
  <c r="I726" i="11"/>
  <c r="S725" i="11"/>
  <c r="R725" i="11"/>
  <c r="Q725" i="11"/>
  <c r="P725" i="11"/>
  <c r="I725" i="11"/>
  <c r="S724" i="11"/>
  <c r="R724" i="11"/>
  <c r="Q724" i="11"/>
  <c r="P724" i="11"/>
  <c r="I724" i="11"/>
  <c r="S723" i="11"/>
  <c r="R723" i="11"/>
  <c r="Q723" i="11"/>
  <c r="P723" i="11"/>
  <c r="T723" i="11" s="1"/>
  <c r="I723" i="11"/>
  <c r="S722" i="11"/>
  <c r="R722" i="11"/>
  <c r="Q722" i="11"/>
  <c r="P722" i="11"/>
  <c r="I722" i="11"/>
  <c r="S721" i="11"/>
  <c r="R721" i="11"/>
  <c r="Q721" i="11"/>
  <c r="P721" i="11"/>
  <c r="I721" i="11"/>
  <c r="S720" i="11"/>
  <c r="R720" i="11"/>
  <c r="Q720" i="11"/>
  <c r="P720" i="11"/>
  <c r="I720" i="11"/>
  <c r="S719" i="11"/>
  <c r="R719" i="11"/>
  <c r="Q719" i="11"/>
  <c r="P719" i="11"/>
  <c r="I719" i="11"/>
  <c r="S718" i="11"/>
  <c r="R718" i="11"/>
  <c r="Q718" i="11"/>
  <c r="P718" i="11"/>
  <c r="I718" i="11"/>
  <c r="S717" i="11"/>
  <c r="R717" i="11"/>
  <c r="Q717" i="11"/>
  <c r="P717" i="11"/>
  <c r="I717" i="11"/>
  <c r="S716" i="11"/>
  <c r="R716" i="11"/>
  <c r="Q716" i="11"/>
  <c r="P716" i="11"/>
  <c r="I716" i="11"/>
  <c r="S715" i="11"/>
  <c r="R715" i="11"/>
  <c r="Q715" i="11"/>
  <c r="P715" i="11"/>
  <c r="I715" i="11"/>
  <c r="S714" i="11"/>
  <c r="R714" i="11"/>
  <c r="Q714" i="11"/>
  <c r="P714" i="11"/>
  <c r="T714" i="11" s="1"/>
  <c r="V714" i="11" s="1"/>
  <c r="I714" i="11"/>
  <c r="S713" i="11"/>
  <c r="R713" i="11"/>
  <c r="Q713" i="11"/>
  <c r="P713" i="11"/>
  <c r="I713" i="11"/>
  <c r="S712" i="11"/>
  <c r="R712" i="11"/>
  <c r="Q712" i="11"/>
  <c r="P712" i="11"/>
  <c r="I712" i="11"/>
  <c r="S711" i="11"/>
  <c r="R711" i="11"/>
  <c r="Q711" i="11"/>
  <c r="P711" i="11"/>
  <c r="I711" i="11"/>
  <c r="S710" i="11"/>
  <c r="R710" i="11"/>
  <c r="Q710" i="11"/>
  <c r="P710" i="11"/>
  <c r="T710" i="11" s="1"/>
  <c r="I710" i="11"/>
  <c r="S709" i="11"/>
  <c r="R709" i="11"/>
  <c r="Q709" i="11"/>
  <c r="P709" i="11"/>
  <c r="I709" i="11"/>
  <c r="S708" i="11"/>
  <c r="T708" i="11" s="1"/>
  <c r="R708" i="11"/>
  <c r="Q708" i="11"/>
  <c r="P708" i="11"/>
  <c r="I708" i="11"/>
  <c r="S707" i="11"/>
  <c r="R707" i="11"/>
  <c r="Q707" i="11"/>
  <c r="P707" i="11"/>
  <c r="I707" i="11"/>
  <c r="S706" i="11"/>
  <c r="R706" i="11"/>
  <c r="Q706" i="11"/>
  <c r="P706" i="11"/>
  <c r="I706" i="11"/>
  <c r="S705" i="11"/>
  <c r="R705" i="11"/>
  <c r="Q705" i="11"/>
  <c r="P705" i="11"/>
  <c r="I705" i="11"/>
  <c r="S704" i="11"/>
  <c r="R704" i="11"/>
  <c r="Q704" i="11"/>
  <c r="P704" i="11"/>
  <c r="I704" i="11"/>
  <c r="S703" i="11"/>
  <c r="R703" i="11"/>
  <c r="Q703" i="11"/>
  <c r="P703" i="11"/>
  <c r="T703" i="11" s="1"/>
  <c r="U703" i="11" s="1"/>
  <c r="I703" i="11"/>
  <c r="S702" i="11"/>
  <c r="R702" i="11"/>
  <c r="Q702" i="11"/>
  <c r="P702" i="11"/>
  <c r="I702" i="11"/>
  <c r="S701" i="11"/>
  <c r="R701" i="11"/>
  <c r="Q701" i="11"/>
  <c r="P701" i="11"/>
  <c r="I701" i="11"/>
  <c r="S700" i="11"/>
  <c r="R700" i="11"/>
  <c r="Q700" i="11"/>
  <c r="P700" i="11"/>
  <c r="I700" i="11"/>
  <c r="S699" i="11"/>
  <c r="R699" i="11"/>
  <c r="Q699" i="11"/>
  <c r="P699" i="11"/>
  <c r="T699" i="11" s="1"/>
  <c r="U699" i="11" s="1"/>
  <c r="I699" i="11"/>
  <c r="S698" i="11"/>
  <c r="R698" i="11"/>
  <c r="Q698" i="11"/>
  <c r="P698" i="11"/>
  <c r="I698" i="11"/>
  <c r="S697" i="11"/>
  <c r="R697" i="11"/>
  <c r="Q697" i="11"/>
  <c r="P697" i="11"/>
  <c r="I697" i="11"/>
  <c r="S696" i="11"/>
  <c r="R696" i="11"/>
  <c r="Q696" i="11"/>
  <c r="P696" i="11"/>
  <c r="T696" i="11" s="1"/>
  <c r="I696" i="11"/>
  <c r="S695" i="11"/>
  <c r="R695" i="11"/>
  <c r="Q695" i="11"/>
  <c r="P695" i="11"/>
  <c r="I695" i="11"/>
  <c r="S694" i="11"/>
  <c r="R694" i="11"/>
  <c r="Q694" i="11"/>
  <c r="P694" i="11"/>
  <c r="I694" i="11"/>
  <c r="S693" i="11"/>
  <c r="R693" i="11"/>
  <c r="Q693" i="11"/>
  <c r="P693" i="11"/>
  <c r="I693" i="11"/>
  <c r="S692" i="11"/>
  <c r="R692" i="11"/>
  <c r="Q692" i="11"/>
  <c r="P692" i="11"/>
  <c r="I692" i="11"/>
  <c r="S691" i="11"/>
  <c r="R691" i="11"/>
  <c r="Q691" i="11"/>
  <c r="P691" i="11"/>
  <c r="T691" i="11" s="1"/>
  <c r="I691" i="11"/>
  <c r="S690" i="11"/>
  <c r="R690" i="11"/>
  <c r="Q690" i="11"/>
  <c r="P690" i="11"/>
  <c r="I690" i="11"/>
  <c r="S689" i="11"/>
  <c r="R689" i="11"/>
  <c r="Q689" i="11"/>
  <c r="P689" i="11"/>
  <c r="I689" i="11"/>
  <c r="S688" i="11"/>
  <c r="R688" i="11"/>
  <c r="Q688" i="11"/>
  <c r="P688" i="11"/>
  <c r="T688" i="11" s="1"/>
  <c r="V688" i="11" s="1"/>
  <c r="I688" i="11"/>
  <c r="S687" i="11"/>
  <c r="R687" i="11"/>
  <c r="T687" i="11" s="1"/>
  <c r="Q687" i="11"/>
  <c r="P687" i="11"/>
  <c r="I687" i="11"/>
  <c r="S686" i="11"/>
  <c r="R686" i="11"/>
  <c r="Q686" i="11"/>
  <c r="P686" i="11"/>
  <c r="I686" i="11"/>
  <c r="S685" i="11"/>
  <c r="R685" i="11"/>
  <c r="Q685" i="11"/>
  <c r="P685" i="11"/>
  <c r="I685" i="11"/>
  <c r="S684" i="11"/>
  <c r="R684" i="11"/>
  <c r="Q684" i="11"/>
  <c r="P684" i="11"/>
  <c r="I684" i="11"/>
  <c r="S683" i="11"/>
  <c r="R683" i="11"/>
  <c r="Q683" i="11"/>
  <c r="P683" i="11"/>
  <c r="T683" i="11" s="1"/>
  <c r="I683" i="11"/>
  <c r="S682" i="11"/>
  <c r="R682" i="11"/>
  <c r="Q682" i="11"/>
  <c r="P682" i="11"/>
  <c r="I682" i="11"/>
  <c r="S681" i="11"/>
  <c r="R681" i="11"/>
  <c r="Q681" i="11"/>
  <c r="P681" i="11"/>
  <c r="I681" i="11"/>
  <c r="S680" i="11"/>
  <c r="R680" i="11"/>
  <c r="Q680" i="11"/>
  <c r="P680" i="11"/>
  <c r="I680" i="11"/>
  <c r="S679" i="11"/>
  <c r="R679" i="11"/>
  <c r="Q679" i="11"/>
  <c r="P679" i="11"/>
  <c r="I679" i="11"/>
  <c r="S678" i="11"/>
  <c r="R678" i="11"/>
  <c r="Q678" i="11"/>
  <c r="P678" i="11"/>
  <c r="I678" i="11"/>
  <c r="S677" i="11"/>
  <c r="R677" i="11"/>
  <c r="Q677" i="11"/>
  <c r="P677" i="11"/>
  <c r="I677" i="11"/>
  <c r="S676" i="11"/>
  <c r="R676" i="11"/>
  <c r="Q676" i="11"/>
  <c r="P676" i="11"/>
  <c r="T676" i="11" s="1"/>
  <c r="I676" i="11"/>
  <c r="S675" i="11"/>
  <c r="R675" i="11"/>
  <c r="Q675" i="11"/>
  <c r="P675" i="11"/>
  <c r="I675" i="11"/>
  <c r="S674" i="11"/>
  <c r="R674" i="11"/>
  <c r="Q674" i="11"/>
  <c r="P674" i="11"/>
  <c r="I674" i="11"/>
  <c r="S673" i="11"/>
  <c r="R673" i="11"/>
  <c r="Q673" i="11"/>
  <c r="P673" i="11"/>
  <c r="I673" i="11"/>
  <c r="S672" i="11"/>
  <c r="R672" i="11"/>
  <c r="Q672" i="11"/>
  <c r="P672" i="11"/>
  <c r="I672" i="11"/>
  <c r="S671" i="11"/>
  <c r="R671" i="11"/>
  <c r="Q671" i="11"/>
  <c r="P671" i="11"/>
  <c r="I671" i="11"/>
  <c r="S670" i="11"/>
  <c r="R670" i="11"/>
  <c r="Q670" i="11"/>
  <c r="P670" i="11"/>
  <c r="I670" i="11"/>
  <c r="S669" i="11"/>
  <c r="R669" i="11"/>
  <c r="Q669" i="11"/>
  <c r="P669" i="11"/>
  <c r="I669" i="11"/>
  <c r="S668" i="11"/>
  <c r="R668" i="11"/>
  <c r="Q668" i="11"/>
  <c r="P668" i="11"/>
  <c r="T668" i="11" s="1"/>
  <c r="I668" i="11"/>
  <c r="S667" i="11"/>
  <c r="R667" i="11"/>
  <c r="Q667" i="11"/>
  <c r="P667" i="11"/>
  <c r="I667" i="11"/>
  <c r="S666" i="11"/>
  <c r="R666" i="11"/>
  <c r="Q666" i="11"/>
  <c r="P666" i="11"/>
  <c r="I666" i="11"/>
  <c r="S665" i="11"/>
  <c r="R665" i="11"/>
  <c r="Q665" i="11"/>
  <c r="P665" i="11"/>
  <c r="I665" i="11"/>
  <c r="S664" i="11"/>
  <c r="R664" i="11"/>
  <c r="Q664" i="11"/>
  <c r="P664" i="11"/>
  <c r="T664" i="11" s="1"/>
  <c r="I664" i="11"/>
  <c r="S663" i="11"/>
  <c r="R663" i="11"/>
  <c r="Q663" i="11"/>
  <c r="P663" i="11"/>
  <c r="I663" i="11"/>
  <c r="S662" i="11"/>
  <c r="R662" i="11"/>
  <c r="Q662" i="11"/>
  <c r="T662" i="11" s="1"/>
  <c r="P662" i="11"/>
  <c r="I662" i="11"/>
  <c r="S661" i="11"/>
  <c r="R661" i="11"/>
  <c r="T661" i="11" s="1"/>
  <c r="Q661" i="11"/>
  <c r="P661" i="11"/>
  <c r="I661" i="11"/>
  <c r="S660" i="11"/>
  <c r="R660" i="11"/>
  <c r="Q660" i="11"/>
  <c r="P660" i="11"/>
  <c r="I660" i="11"/>
  <c r="S659" i="11"/>
  <c r="R659" i="11"/>
  <c r="Q659" i="11"/>
  <c r="P659" i="11"/>
  <c r="T659" i="11" s="1"/>
  <c r="I659" i="11"/>
  <c r="S658" i="11"/>
  <c r="R658" i="11"/>
  <c r="Q658" i="11"/>
  <c r="P658" i="11"/>
  <c r="I658" i="11"/>
  <c r="S657" i="11"/>
  <c r="R657" i="11"/>
  <c r="Q657" i="11"/>
  <c r="P657" i="11"/>
  <c r="I657" i="11"/>
  <c r="S656" i="11"/>
  <c r="R656" i="11"/>
  <c r="Q656" i="11"/>
  <c r="P656" i="11"/>
  <c r="I656" i="11"/>
  <c r="S655" i="11"/>
  <c r="R655" i="11"/>
  <c r="Q655" i="11"/>
  <c r="P655" i="11"/>
  <c r="I655" i="11"/>
  <c r="S654" i="11"/>
  <c r="R654" i="11"/>
  <c r="Q654" i="11"/>
  <c r="P654" i="11"/>
  <c r="I654" i="11"/>
  <c r="S653" i="11"/>
  <c r="R653" i="11"/>
  <c r="Q653" i="11"/>
  <c r="P653" i="11"/>
  <c r="I653" i="11"/>
  <c r="S652" i="11"/>
  <c r="R652" i="11"/>
  <c r="Q652" i="11"/>
  <c r="P652" i="11"/>
  <c r="I652" i="11"/>
  <c r="S651" i="11"/>
  <c r="R651" i="11"/>
  <c r="Q651" i="11"/>
  <c r="P651" i="11"/>
  <c r="I651" i="11"/>
  <c r="S650" i="11"/>
  <c r="R650" i="11"/>
  <c r="Q650" i="11"/>
  <c r="P650" i="11"/>
  <c r="I650" i="11"/>
  <c r="S649" i="11"/>
  <c r="R649" i="11"/>
  <c r="Q649" i="11"/>
  <c r="P649" i="11"/>
  <c r="I649" i="11"/>
  <c r="S648" i="11"/>
  <c r="R648" i="11"/>
  <c r="Q648" i="11"/>
  <c r="P648" i="11"/>
  <c r="I648" i="11"/>
  <c r="S647" i="11"/>
  <c r="R647" i="11"/>
  <c r="Q647" i="11"/>
  <c r="P647" i="11"/>
  <c r="I647" i="11"/>
  <c r="S646" i="11"/>
  <c r="R646" i="11"/>
  <c r="Q646" i="11"/>
  <c r="P646" i="11"/>
  <c r="I646" i="11"/>
  <c r="S645" i="11"/>
  <c r="R645" i="11"/>
  <c r="Q645" i="11"/>
  <c r="P645" i="11"/>
  <c r="I645" i="11"/>
  <c r="S644" i="11"/>
  <c r="R644" i="11"/>
  <c r="Q644" i="11"/>
  <c r="P644" i="11"/>
  <c r="I644" i="11"/>
  <c r="S643" i="11"/>
  <c r="R643" i="11"/>
  <c r="Q643" i="11"/>
  <c r="P643" i="11"/>
  <c r="I643" i="11"/>
  <c r="S642" i="11"/>
  <c r="R642" i="11"/>
  <c r="Q642" i="11"/>
  <c r="P642" i="11"/>
  <c r="I642" i="11"/>
  <c r="S641" i="11"/>
  <c r="R641" i="11"/>
  <c r="Q641" i="11"/>
  <c r="P641" i="11"/>
  <c r="T641" i="11" s="1"/>
  <c r="V641" i="11" s="1"/>
  <c r="I641" i="11"/>
  <c r="S640" i="11"/>
  <c r="R640" i="11"/>
  <c r="Q640" i="11"/>
  <c r="P640" i="11"/>
  <c r="I640" i="11"/>
  <c r="S639" i="11"/>
  <c r="R639" i="11"/>
  <c r="Q639" i="11"/>
  <c r="P639" i="11"/>
  <c r="I639" i="11"/>
  <c r="S638" i="11"/>
  <c r="R638" i="11"/>
  <c r="Q638" i="11"/>
  <c r="P638" i="11"/>
  <c r="I638" i="11"/>
  <c r="S637" i="11"/>
  <c r="R637" i="11"/>
  <c r="Q637" i="11"/>
  <c r="P637" i="11"/>
  <c r="I637" i="11"/>
  <c r="S636" i="11"/>
  <c r="R636" i="11"/>
  <c r="Q636" i="11"/>
  <c r="P636" i="11"/>
  <c r="I636" i="11"/>
  <c r="S635" i="11"/>
  <c r="R635" i="11"/>
  <c r="Q635" i="11"/>
  <c r="P635" i="11"/>
  <c r="T635" i="11" s="1"/>
  <c r="I635" i="11"/>
  <c r="S634" i="11"/>
  <c r="R634" i="11"/>
  <c r="Q634" i="11"/>
  <c r="P634" i="11"/>
  <c r="I634" i="11"/>
  <c r="S633" i="11"/>
  <c r="R633" i="11"/>
  <c r="Q633" i="11"/>
  <c r="P633" i="11"/>
  <c r="I633" i="11"/>
  <c r="S632" i="11"/>
  <c r="R632" i="11"/>
  <c r="Q632" i="11"/>
  <c r="P632" i="11"/>
  <c r="I632" i="11"/>
  <c r="S631" i="11"/>
  <c r="R631" i="11"/>
  <c r="Q631" i="11"/>
  <c r="P631" i="11"/>
  <c r="I631" i="11"/>
  <c r="S630" i="11"/>
  <c r="R630" i="11"/>
  <c r="Q630" i="11"/>
  <c r="P630" i="11"/>
  <c r="I630" i="11"/>
  <c r="S629" i="11"/>
  <c r="R629" i="11"/>
  <c r="Q629" i="11"/>
  <c r="P629" i="11"/>
  <c r="I629" i="11"/>
  <c r="S628" i="11"/>
  <c r="R628" i="11"/>
  <c r="Q628" i="11"/>
  <c r="P628" i="11"/>
  <c r="I628" i="11"/>
  <c r="S627" i="11"/>
  <c r="R627" i="11"/>
  <c r="Q627" i="11"/>
  <c r="P627" i="11"/>
  <c r="I627" i="11"/>
  <c r="S626" i="11"/>
  <c r="R626" i="11"/>
  <c r="Q626" i="11"/>
  <c r="P626" i="11"/>
  <c r="I626" i="11"/>
  <c r="S625" i="11"/>
  <c r="R625" i="11"/>
  <c r="Q625" i="11"/>
  <c r="P625" i="11"/>
  <c r="I625" i="11"/>
  <c r="S624" i="11"/>
  <c r="R624" i="11"/>
  <c r="Q624" i="11"/>
  <c r="P624" i="11"/>
  <c r="I624" i="11"/>
  <c r="S623" i="11"/>
  <c r="R623" i="11"/>
  <c r="T623" i="11" s="1"/>
  <c r="Q623" i="11"/>
  <c r="P623" i="11"/>
  <c r="I623" i="11"/>
  <c r="S622" i="11"/>
  <c r="R622" i="11"/>
  <c r="Q622" i="11"/>
  <c r="P622" i="11"/>
  <c r="I622" i="11"/>
  <c r="S621" i="11"/>
  <c r="R621" i="11"/>
  <c r="Q621" i="11"/>
  <c r="P621" i="11"/>
  <c r="I621" i="11"/>
  <c r="S620" i="11"/>
  <c r="R620" i="11"/>
  <c r="Q620" i="11"/>
  <c r="P620" i="11"/>
  <c r="I620" i="11"/>
  <c r="S619" i="11"/>
  <c r="R619" i="11"/>
  <c r="T619" i="11" s="1"/>
  <c r="Q619" i="11"/>
  <c r="P619" i="11"/>
  <c r="I619" i="11"/>
  <c r="S618" i="11"/>
  <c r="R618" i="11"/>
  <c r="Q618" i="11"/>
  <c r="P618" i="11"/>
  <c r="T618" i="11" s="1"/>
  <c r="I618" i="11"/>
  <c r="S617" i="11"/>
  <c r="R617" i="11"/>
  <c r="Q617" i="11"/>
  <c r="P617" i="11"/>
  <c r="I617" i="11"/>
  <c r="S616" i="11"/>
  <c r="R616" i="11"/>
  <c r="Q616" i="11"/>
  <c r="P616" i="11"/>
  <c r="T616" i="11" s="1"/>
  <c r="I616" i="11"/>
  <c r="S615" i="11"/>
  <c r="R615" i="11"/>
  <c r="Q615" i="11"/>
  <c r="P615" i="11"/>
  <c r="I615" i="11"/>
  <c r="S614" i="11"/>
  <c r="R614" i="11"/>
  <c r="Q614" i="11"/>
  <c r="P614" i="11"/>
  <c r="I614" i="11"/>
  <c r="S613" i="11"/>
  <c r="R613" i="11"/>
  <c r="Q613" i="11"/>
  <c r="P613" i="11"/>
  <c r="I613" i="11"/>
  <c r="S612" i="11"/>
  <c r="R612" i="11"/>
  <c r="Q612" i="11"/>
  <c r="P612" i="11"/>
  <c r="T612" i="11" s="1"/>
  <c r="I612" i="11"/>
  <c r="S611" i="11"/>
  <c r="R611" i="11"/>
  <c r="Q611" i="11"/>
  <c r="P611" i="11"/>
  <c r="I611" i="11"/>
  <c r="S610" i="11"/>
  <c r="R610" i="11"/>
  <c r="Q610" i="11"/>
  <c r="P610" i="11"/>
  <c r="T610" i="11" s="1"/>
  <c r="I610" i="11"/>
  <c r="S609" i="11"/>
  <c r="R609" i="11"/>
  <c r="Q609" i="11"/>
  <c r="P609" i="11"/>
  <c r="I609" i="11"/>
  <c r="S608" i="11"/>
  <c r="R608" i="11"/>
  <c r="Q608" i="11"/>
  <c r="P608" i="11"/>
  <c r="T608" i="11" s="1"/>
  <c r="I608" i="11"/>
  <c r="S607" i="11"/>
  <c r="R607" i="11"/>
  <c r="Q607" i="11"/>
  <c r="P607" i="11"/>
  <c r="I607" i="11"/>
  <c r="S606" i="11"/>
  <c r="R606" i="11"/>
  <c r="Q606" i="11"/>
  <c r="P606" i="11"/>
  <c r="T606" i="11" s="1"/>
  <c r="I606" i="11"/>
  <c r="S605" i="11"/>
  <c r="R605" i="11"/>
  <c r="Q605" i="11"/>
  <c r="P605" i="11"/>
  <c r="I605" i="11"/>
  <c r="S604" i="11"/>
  <c r="R604" i="11"/>
  <c r="Q604" i="11"/>
  <c r="P604" i="11"/>
  <c r="T604" i="11" s="1"/>
  <c r="I604" i="11"/>
  <c r="S603" i="11"/>
  <c r="R603" i="11"/>
  <c r="Q603" i="11"/>
  <c r="P603" i="11"/>
  <c r="I603" i="11"/>
  <c r="S602" i="11"/>
  <c r="R602" i="11"/>
  <c r="Q602" i="11"/>
  <c r="P602" i="11"/>
  <c r="T602" i="11" s="1"/>
  <c r="I602" i="11"/>
  <c r="S601" i="11"/>
  <c r="R601" i="11"/>
  <c r="Q601" i="11"/>
  <c r="P601" i="11"/>
  <c r="I601" i="11"/>
  <c r="S600" i="11"/>
  <c r="R600" i="11"/>
  <c r="Q600" i="11"/>
  <c r="P600" i="11"/>
  <c r="T600" i="11" s="1"/>
  <c r="I600" i="11"/>
  <c r="S599" i="11"/>
  <c r="R599" i="11"/>
  <c r="Q599" i="11"/>
  <c r="P599" i="11"/>
  <c r="I599" i="11"/>
  <c r="S598" i="11"/>
  <c r="R598" i="11"/>
  <c r="Q598" i="11"/>
  <c r="P598" i="11"/>
  <c r="I598" i="11"/>
  <c r="S597" i="11"/>
  <c r="R597" i="11"/>
  <c r="Q597" i="11"/>
  <c r="P597" i="11"/>
  <c r="I597" i="11"/>
  <c r="S596" i="11"/>
  <c r="R596" i="11"/>
  <c r="Q596" i="11"/>
  <c r="P596" i="11"/>
  <c r="I596" i="11"/>
  <c r="S595" i="11"/>
  <c r="R595" i="11"/>
  <c r="Q595" i="11"/>
  <c r="P595" i="11"/>
  <c r="T595" i="11" s="1"/>
  <c r="I595" i="11"/>
  <c r="S594" i="11"/>
  <c r="R594" i="11"/>
  <c r="Q594" i="11"/>
  <c r="P594" i="11"/>
  <c r="I594" i="11"/>
  <c r="S593" i="11"/>
  <c r="R593" i="11"/>
  <c r="Q593" i="11"/>
  <c r="P593" i="11"/>
  <c r="I593" i="11"/>
  <c r="S592" i="11"/>
  <c r="R592" i="11"/>
  <c r="Q592" i="11"/>
  <c r="P592" i="11"/>
  <c r="I592" i="11"/>
  <c r="S591" i="11"/>
  <c r="R591" i="11"/>
  <c r="Q591" i="11"/>
  <c r="P591" i="11"/>
  <c r="I591" i="11"/>
  <c r="S590" i="11"/>
  <c r="R590" i="11"/>
  <c r="Q590" i="11"/>
  <c r="P590" i="11"/>
  <c r="T590" i="11" s="1"/>
  <c r="I590" i="11"/>
  <c r="S589" i="11"/>
  <c r="R589" i="11"/>
  <c r="Q589" i="11"/>
  <c r="P589" i="11"/>
  <c r="I589" i="11"/>
  <c r="S588" i="11"/>
  <c r="R588" i="11"/>
  <c r="Q588" i="11"/>
  <c r="P588" i="11"/>
  <c r="T588" i="11" s="1"/>
  <c r="I588" i="11"/>
  <c r="S587" i="11"/>
  <c r="R587" i="11"/>
  <c r="Q587" i="11"/>
  <c r="P587" i="11"/>
  <c r="I587" i="11"/>
  <c r="S586" i="11"/>
  <c r="R586" i="11"/>
  <c r="Q586" i="11"/>
  <c r="P586" i="11"/>
  <c r="T586" i="11" s="1"/>
  <c r="I586" i="11"/>
  <c r="S585" i="11"/>
  <c r="R585" i="11"/>
  <c r="Q585" i="11"/>
  <c r="P585" i="11"/>
  <c r="I585" i="11"/>
  <c r="S584" i="11"/>
  <c r="R584" i="11"/>
  <c r="Q584" i="11"/>
  <c r="P584" i="11"/>
  <c r="T584" i="11" s="1"/>
  <c r="I584" i="11"/>
  <c r="S583" i="11"/>
  <c r="R583" i="11"/>
  <c r="Q583" i="11"/>
  <c r="P583" i="11"/>
  <c r="I583" i="11"/>
  <c r="S582" i="11"/>
  <c r="R582" i="11"/>
  <c r="Q582" i="11"/>
  <c r="P582" i="11"/>
  <c r="I582" i="11"/>
  <c r="S581" i="11"/>
  <c r="R581" i="11"/>
  <c r="Q581" i="11"/>
  <c r="P581" i="11"/>
  <c r="I581" i="11"/>
  <c r="S580" i="11"/>
  <c r="R580" i="11"/>
  <c r="Q580" i="11"/>
  <c r="P580" i="11"/>
  <c r="I580" i="11"/>
  <c r="S579" i="11"/>
  <c r="R579" i="11"/>
  <c r="Q579" i="11"/>
  <c r="P579" i="11"/>
  <c r="I579" i="11"/>
  <c r="S578" i="11"/>
  <c r="R578" i="11"/>
  <c r="Q578" i="11"/>
  <c r="P578" i="11"/>
  <c r="I578" i="11"/>
  <c r="S577" i="11"/>
  <c r="R577" i="11"/>
  <c r="Q577" i="11"/>
  <c r="P577" i="11"/>
  <c r="I577" i="11"/>
  <c r="S576" i="11"/>
  <c r="R576" i="11"/>
  <c r="Q576" i="11"/>
  <c r="P576" i="11"/>
  <c r="I576" i="11"/>
  <c r="S575" i="11"/>
  <c r="R575" i="11"/>
  <c r="T575" i="11" s="1"/>
  <c r="Q575" i="11"/>
  <c r="P575" i="11"/>
  <c r="I575" i="11"/>
  <c r="S574" i="11"/>
  <c r="R574" i="11"/>
  <c r="Q574" i="11"/>
  <c r="P574" i="11"/>
  <c r="I574" i="11"/>
  <c r="S573" i="11"/>
  <c r="R573" i="11"/>
  <c r="Q573" i="11"/>
  <c r="P573" i="11"/>
  <c r="I573" i="11"/>
  <c r="S572" i="11"/>
  <c r="R572" i="11"/>
  <c r="Q572" i="11"/>
  <c r="P572" i="11"/>
  <c r="I572" i="11"/>
  <c r="S571" i="11"/>
  <c r="R571" i="11"/>
  <c r="Q571" i="11"/>
  <c r="P571" i="11"/>
  <c r="I571" i="11"/>
  <c r="S570" i="11"/>
  <c r="R570" i="11"/>
  <c r="Q570" i="11"/>
  <c r="P570" i="11"/>
  <c r="T570" i="11" s="1"/>
  <c r="I570" i="11"/>
  <c r="S569" i="11"/>
  <c r="R569" i="11"/>
  <c r="Q569" i="11"/>
  <c r="P569" i="11"/>
  <c r="I569" i="11"/>
  <c r="S568" i="11"/>
  <c r="R568" i="11"/>
  <c r="Q568" i="11"/>
  <c r="P568" i="11"/>
  <c r="T568" i="11" s="1"/>
  <c r="I568" i="11"/>
  <c r="S567" i="11"/>
  <c r="R567" i="11"/>
  <c r="Q567" i="11"/>
  <c r="P567" i="11"/>
  <c r="I567" i="11"/>
  <c r="S566" i="11"/>
  <c r="R566" i="11"/>
  <c r="Q566" i="11"/>
  <c r="P566" i="11"/>
  <c r="I566" i="11"/>
  <c r="S565" i="11"/>
  <c r="R565" i="11"/>
  <c r="Q565" i="11"/>
  <c r="P565" i="11"/>
  <c r="I565" i="11"/>
  <c r="S564" i="11"/>
  <c r="R564" i="11"/>
  <c r="Q564" i="11"/>
  <c r="P564" i="11"/>
  <c r="I564" i="11"/>
  <c r="S563" i="11"/>
  <c r="R563" i="11"/>
  <c r="Q563" i="11"/>
  <c r="P563" i="11"/>
  <c r="I563" i="11"/>
  <c r="S562" i="11"/>
  <c r="R562" i="11"/>
  <c r="Q562" i="11"/>
  <c r="P562" i="11"/>
  <c r="I562" i="11"/>
  <c r="S561" i="11"/>
  <c r="R561" i="11"/>
  <c r="Q561" i="11"/>
  <c r="P561" i="11"/>
  <c r="I561" i="11"/>
  <c r="S560" i="11"/>
  <c r="R560" i="11"/>
  <c r="Q560" i="11"/>
  <c r="P560" i="11"/>
  <c r="T560" i="11" s="1"/>
  <c r="I560" i="11"/>
  <c r="S559" i="11"/>
  <c r="R559" i="11"/>
  <c r="Q559" i="11"/>
  <c r="P559" i="11"/>
  <c r="I559" i="11"/>
  <c r="S558" i="11"/>
  <c r="R558" i="11"/>
  <c r="Q558" i="11"/>
  <c r="P558" i="11"/>
  <c r="I558" i="11"/>
  <c r="S557" i="11"/>
  <c r="R557" i="11"/>
  <c r="Q557" i="11"/>
  <c r="P557" i="11"/>
  <c r="I557" i="11"/>
  <c r="S556" i="11"/>
  <c r="R556" i="11"/>
  <c r="Q556" i="11"/>
  <c r="P556" i="11"/>
  <c r="T556" i="11" s="1"/>
  <c r="I556" i="11"/>
  <c r="S555" i="11"/>
  <c r="R555" i="11"/>
  <c r="Q555" i="11"/>
  <c r="P555" i="11"/>
  <c r="I555" i="11"/>
  <c r="S554" i="11"/>
  <c r="R554" i="11"/>
  <c r="Q554" i="11"/>
  <c r="P554" i="11"/>
  <c r="T554" i="11" s="1"/>
  <c r="I554" i="11"/>
  <c r="S553" i="11"/>
  <c r="R553" i="11"/>
  <c r="Q553" i="11"/>
  <c r="P553" i="11"/>
  <c r="I553" i="11"/>
  <c r="S552" i="11"/>
  <c r="R552" i="11"/>
  <c r="Q552" i="11"/>
  <c r="P552" i="11"/>
  <c r="I552" i="11"/>
  <c r="S551" i="11"/>
  <c r="R551" i="11"/>
  <c r="Q551" i="11"/>
  <c r="P551" i="11"/>
  <c r="I551" i="11"/>
  <c r="S550" i="11"/>
  <c r="R550" i="11"/>
  <c r="Q550" i="11"/>
  <c r="P550" i="11"/>
  <c r="T550" i="11" s="1"/>
  <c r="I550" i="11"/>
  <c r="S549" i="11"/>
  <c r="R549" i="11"/>
  <c r="Q549" i="11"/>
  <c r="P549" i="11"/>
  <c r="I549" i="11"/>
  <c r="S548" i="11"/>
  <c r="T548" i="11" s="1"/>
  <c r="R548" i="11"/>
  <c r="Q548" i="11"/>
  <c r="P548" i="11"/>
  <c r="I548" i="11"/>
  <c r="S547" i="11"/>
  <c r="R547" i="11"/>
  <c r="Q547" i="11"/>
  <c r="P547" i="11"/>
  <c r="I547" i="11"/>
  <c r="S546" i="11"/>
  <c r="R546" i="11"/>
  <c r="Q546" i="11"/>
  <c r="P546" i="11"/>
  <c r="I546" i="11"/>
  <c r="S545" i="11"/>
  <c r="R545" i="11"/>
  <c r="Q545" i="11"/>
  <c r="P545" i="11"/>
  <c r="I545" i="11"/>
  <c r="S544" i="11"/>
  <c r="R544" i="11"/>
  <c r="Q544" i="11"/>
  <c r="P544" i="11"/>
  <c r="T544" i="11" s="1"/>
  <c r="I544" i="11"/>
  <c r="S543" i="11"/>
  <c r="R543" i="11"/>
  <c r="Q543" i="11"/>
  <c r="T543" i="11" s="1"/>
  <c r="P543" i="11"/>
  <c r="I543" i="11"/>
  <c r="S542" i="11"/>
  <c r="R542" i="11"/>
  <c r="Q542" i="11"/>
  <c r="P542" i="11"/>
  <c r="T542" i="11" s="1"/>
  <c r="I542" i="11"/>
  <c r="S541" i="11"/>
  <c r="R541" i="11"/>
  <c r="Q541" i="11"/>
  <c r="P541" i="11"/>
  <c r="T541" i="11" s="1"/>
  <c r="I541" i="11"/>
  <c r="S540" i="11"/>
  <c r="R540" i="11"/>
  <c r="Q540" i="11"/>
  <c r="P540" i="11"/>
  <c r="T540" i="11" s="1"/>
  <c r="I540" i="11"/>
  <c r="S539" i="11"/>
  <c r="R539" i="11"/>
  <c r="Q539" i="11"/>
  <c r="P539" i="11"/>
  <c r="I539" i="11"/>
  <c r="S538" i="11"/>
  <c r="R538" i="11"/>
  <c r="Q538" i="11"/>
  <c r="P538" i="11"/>
  <c r="T538" i="11" s="1"/>
  <c r="I538" i="11"/>
  <c r="S537" i="11"/>
  <c r="R537" i="11"/>
  <c r="Q537" i="11"/>
  <c r="P537" i="11"/>
  <c r="I537" i="11"/>
  <c r="S536" i="11"/>
  <c r="R536" i="11"/>
  <c r="Q536" i="11"/>
  <c r="P536" i="11"/>
  <c r="T536" i="11" s="1"/>
  <c r="I536" i="11"/>
  <c r="S535" i="11"/>
  <c r="R535" i="11"/>
  <c r="Q535" i="11"/>
  <c r="P535" i="11"/>
  <c r="I535" i="11"/>
  <c r="S534" i="11"/>
  <c r="R534" i="11"/>
  <c r="Q534" i="11"/>
  <c r="P534" i="11"/>
  <c r="T534" i="11" s="1"/>
  <c r="I534" i="11"/>
  <c r="S533" i="11"/>
  <c r="R533" i="11"/>
  <c r="Q533" i="11"/>
  <c r="P533" i="11"/>
  <c r="I533" i="11"/>
  <c r="S532" i="11"/>
  <c r="R532" i="11"/>
  <c r="Q532" i="11"/>
  <c r="P532" i="11"/>
  <c r="I532" i="11"/>
  <c r="S531" i="11"/>
  <c r="R531" i="11"/>
  <c r="Q531" i="11"/>
  <c r="P531" i="11"/>
  <c r="I531" i="11"/>
  <c r="S530" i="11"/>
  <c r="R530" i="11"/>
  <c r="Q530" i="11"/>
  <c r="P530" i="11"/>
  <c r="I530" i="11"/>
  <c r="S529" i="11"/>
  <c r="R529" i="11"/>
  <c r="Q529" i="11"/>
  <c r="P529" i="11"/>
  <c r="I529" i="11"/>
  <c r="S528" i="11"/>
  <c r="R528" i="11"/>
  <c r="Q528" i="11"/>
  <c r="P528" i="11"/>
  <c r="I528" i="11"/>
  <c r="S527" i="11"/>
  <c r="R527" i="11"/>
  <c r="Q527" i="11"/>
  <c r="P527" i="11"/>
  <c r="I527" i="11"/>
  <c r="S526" i="11"/>
  <c r="R526" i="11"/>
  <c r="Q526" i="11"/>
  <c r="P526" i="11"/>
  <c r="T526" i="11" s="1"/>
  <c r="I526" i="11"/>
  <c r="S525" i="11"/>
  <c r="R525" i="11"/>
  <c r="Q525" i="11"/>
  <c r="P525" i="11"/>
  <c r="I525" i="11"/>
  <c r="S524" i="11"/>
  <c r="R524" i="11"/>
  <c r="Q524" i="11"/>
  <c r="P524" i="11"/>
  <c r="I524" i="11"/>
  <c r="S523" i="11"/>
  <c r="R523" i="11"/>
  <c r="Q523" i="11"/>
  <c r="P523" i="11"/>
  <c r="I523" i="11"/>
  <c r="S522" i="11"/>
  <c r="R522" i="11"/>
  <c r="Q522" i="11"/>
  <c r="P522" i="11"/>
  <c r="I522" i="11"/>
  <c r="S521" i="11"/>
  <c r="R521" i="11"/>
  <c r="Q521" i="11"/>
  <c r="P521" i="11"/>
  <c r="I521" i="11"/>
  <c r="S520" i="11"/>
  <c r="R520" i="11"/>
  <c r="Q520" i="11"/>
  <c r="P520" i="11"/>
  <c r="I520" i="11"/>
  <c r="S519" i="11"/>
  <c r="R519" i="11"/>
  <c r="Q519" i="11"/>
  <c r="P519" i="11"/>
  <c r="I519" i="11"/>
  <c r="S518" i="11"/>
  <c r="R518" i="11"/>
  <c r="Q518" i="11"/>
  <c r="P518" i="11"/>
  <c r="I518" i="11"/>
  <c r="S517" i="11"/>
  <c r="R517" i="11"/>
  <c r="Q517" i="11"/>
  <c r="P517" i="11"/>
  <c r="I517" i="11"/>
  <c r="S516" i="11"/>
  <c r="R516" i="11"/>
  <c r="Q516" i="11"/>
  <c r="P516" i="11"/>
  <c r="I516" i="11"/>
  <c r="S515" i="11"/>
  <c r="R515" i="11"/>
  <c r="Q515" i="11"/>
  <c r="P515" i="11"/>
  <c r="I515" i="11"/>
  <c r="S514" i="11"/>
  <c r="R514" i="11"/>
  <c r="Q514" i="11"/>
  <c r="P514" i="11"/>
  <c r="I514" i="11"/>
  <c r="S513" i="11"/>
  <c r="R513" i="11"/>
  <c r="Q513" i="11"/>
  <c r="P513" i="11"/>
  <c r="I513" i="11"/>
  <c r="S512" i="11"/>
  <c r="R512" i="11"/>
  <c r="Q512" i="11"/>
  <c r="P512" i="11"/>
  <c r="I512" i="11"/>
  <c r="S511" i="11"/>
  <c r="R511" i="11"/>
  <c r="Q511" i="11"/>
  <c r="P511" i="11"/>
  <c r="I511" i="11"/>
  <c r="S510" i="11"/>
  <c r="R510" i="11"/>
  <c r="Q510" i="11"/>
  <c r="P510" i="11"/>
  <c r="T510" i="11" s="1"/>
  <c r="I510" i="11"/>
  <c r="S509" i="11"/>
  <c r="R509" i="11"/>
  <c r="Q509" i="11"/>
  <c r="P509" i="11"/>
  <c r="I509" i="11"/>
  <c r="S508" i="11"/>
  <c r="R508" i="11"/>
  <c r="Q508" i="11"/>
  <c r="P508" i="11"/>
  <c r="I508" i="11"/>
  <c r="S507" i="11"/>
  <c r="R507" i="11"/>
  <c r="Q507" i="11"/>
  <c r="P507" i="11"/>
  <c r="I507" i="11"/>
  <c r="S506" i="11"/>
  <c r="R506" i="11"/>
  <c r="Q506" i="11"/>
  <c r="P506" i="11"/>
  <c r="T506" i="11" s="1"/>
  <c r="I506" i="11"/>
  <c r="S505" i="11"/>
  <c r="R505" i="11"/>
  <c r="Q505" i="11"/>
  <c r="P505" i="11"/>
  <c r="I505" i="11"/>
  <c r="S504" i="11"/>
  <c r="R504" i="11"/>
  <c r="Q504" i="11"/>
  <c r="P504" i="11"/>
  <c r="I504" i="11"/>
  <c r="S503" i="11"/>
  <c r="T503" i="11" s="1"/>
  <c r="R503" i="11"/>
  <c r="Q503" i="11"/>
  <c r="P503" i="11"/>
  <c r="I503" i="11"/>
  <c r="S502" i="11"/>
  <c r="R502" i="11"/>
  <c r="Q502" i="11"/>
  <c r="P502" i="11"/>
  <c r="T502" i="11" s="1"/>
  <c r="I502" i="11"/>
  <c r="S501" i="11"/>
  <c r="R501" i="11"/>
  <c r="Q501" i="11"/>
  <c r="P501" i="11"/>
  <c r="I501" i="11"/>
  <c r="S500" i="11"/>
  <c r="R500" i="11"/>
  <c r="Q500" i="11"/>
  <c r="P500" i="11"/>
  <c r="I500" i="11"/>
  <c r="S499" i="11"/>
  <c r="R499" i="11"/>
  <c r="Q499" i="11"/>
  <c r="P499" i="11"/>
  <c r="I499" i="11"/>
  <c r="S498" i="11"/>
  <c r="R498" i="11"/>
  <c r="Q498" i="11"/>
  <c r="P498" i="11"/>
  <c r="T498" i="11" s="1"/>
  <c r="I498" i="11"/>
  <c r="S497" i="11"/>
  <c r="R497" i="11"/>
  <c r="Q497" i="11"/>
  <c r="P497" i="11"/>
  <c r="I497" i="11"/>
  <c r="S496" i="11"/>
  <c r="R496" i="11"/>
  <c r="Q496" i="11"/>
  <c r="P496" i="11"/>
  <c r="I496" i="11"/>
  <c r="S495" i="11"/>
  <c r="R495" i="11"/>
  <c r="Q495" i="11"/>
  <c r="P495" i="11"/>
  <c r="I495" i="11"/>
  <c r="S494" i="11"/>
  <c r="R494" i="11"/>
  <c r="Q494" i="11"/>
  <c r="P494" i="11"/>
  <c r="I494" i="11"/>
  <c r="S493" i="11"/>
  <c r="R493" i="11"/>
  <c r="Q493" i="11"/>
  <c r="P493" i="11"/>
  <c r="I493" i="11"/>
  <c r="S492" i="11"/>
  <c r="R492" i="11"/>
  <c r="Q492" i="11"/>
  <c r="P492" i="11"/>
  <c r="I492" i="11"/>
  <c r="S491" i="11"/>
  <c r="R491" i="11"/>
  <c r="Q491" i="11"/>
  <c r="P491" i="11"/>
  <c r="T491" i="11" s="1"/>
  <c r="U491" i="11" s="1"/>
  <c r="I491" i="11"/>
  <c r="S490" i="11"/>
  <c r="R490" i="11"/>
  <c r="Q490" i="11"/>
  <c r="P490" i="11"/>
  <c r="I490" i="11"/>
  <c r="S489" i="11"/>
  <c r="R489" i="11"/>
  <c r="Q489" i="11"/>
  <c r="P489" i="11"/>
  <c r="I489" i="11"/>
  <c r="S488" i="11"/>
  <c r="R488" i="11"/>
  <c r="Q488" i="11"/>
  <c r="P488" i="11"/>
  <c r="I488" i="11"/>
  <c r="S487" i="11"/>
  <c r="R487" i="11"/>
  <c r="Q487" i="11"/>
  <c r="P487" i="11"/>
  <c r="I487" i="11"/>
  <c r="S486" i="11"/>
  <c r="R486" i="11"/>
  <c r="Q486" i="11"/>
  <c r="P486" i="11"/>
  <c r="I486" i="11"/>
  <c r="S485" i="11"/>
  <c r="R485" i="11"/>
  <c r="Q485" i="11"/>
  <c r="P485" i="11"/>
  <c r="I485" i="11"/>
  <c r="S484" i="11"/>
  <c r="R484" i="11"/>
  <c r="Q484" i="11"/>
  <c r="P484" i="11"/>
  <c r="I484" i="11"/>
  <c r="S483" i="11"/>
  <c r="R483" i="11"/>
  <c r="Q483" i="11"/>
  <c r="T483" i="11" s="1"/>
  <c r="P483" i="11"/>
  <c r="I483" i="11"/>
  <c r="S482" i="11"/>
  <c r="R482" i="11"/>
  <c r="T482" i="11" s="1"/>
  <c r="Q482" i="11"/>
  <c r="P482" i="11"/>
  <c r="I482" i="11"/>
  <c r="S481" i="11"/>
  <c r="R481" i="11"/>
  <c r="Q481" i="11"/>
  <c r="P481" i="11"/>
  <c r="I481" i="11"/>
  <c r="S480" i="11"/>
  <c r="R480" i="11"/>
  <c r="Q480" i="11"/>
  <c r="P480" i="11"/>
  <c r="I480" i="11"/>
  <c r="S479" i="11"/>
  <c r="R479" i="11"/>
  <c r="Q479" i="11"/>
  <c r="P479" i="11"/>
  <c r="I479" i="11"/>
  <c r="S478" i="11"/>
  <c r="R478" i="11"/>
  <c r="Q478" i="11"/>
  <c r="P478" i="11"/>
  <c r="I478" i="11"/>
  <c r="S477" i="11"/>
  <c r="R477" i="11"/>
  <c r="Q477" i="11"/>
  <c r="P477" i="11"/>
  <c r="I477" i="11"/>
  <c r="S476" i="11"/>
  <c r="R476" i="11"/>
  <c r="Q476" i="11"/>
  <c r="P476" i="11"/>
  <c r="I476" i="11"/>
  <c r="S475" i="11"/>
  <c r="R475" i="11"/>
  <c r="Q475" i="11"/>
  <c r="P475" i="11"/>
  <c r="I475" i="11"/>
  <c r="S474" i="11"/>
  <c r="R474" i="11"/>
  <c r="Q474" i="11"/>
  <c r="P474" i="11"/>
  <c r="T474" i="11" s="1"/>
  <c r="I474" i="11"/>
  <c r="S473" i="11"/>
  <c r="R473" i="11"/>
  <c r="Q473" i="11"/>
  <c r="P473" i="11"/>
  <c r="I473" i="11"/>
  <c r="S472" i="11"/>
  <c r="R472" i="11"/>
  <c r="Q472" i="11"/>
  <c r="P472" i="11"/>
  <c r="I472" i="11"/>
  <c r="S471" i="11"/>
  <c r="R471" i="11"/>
  <c r="Q471" i="11"/>
  <c r="P471" i="11"/>
  <c r="T471" i="11" s="1"/>
  <c r="I471" i="11"/>
  <c r="S470" i="11"/>
  <c r="R470" i="11"/>
  <c r="Q470" i="11"/>
  <c r="P470" i="11"/>
  <c r="T470" i="11" s="1"/>
  <c r="I470" i="11"/>
  <c r="S469" i="11"/>
  <c r="R469" i="11"/>
  <c r="Q469" i="11"/>
  <c r="P469" i="11"/>
  <c r="I469" i="11"/>
  <c r="S468" i="11"/>
  <c r="R468" i="11"/>
  <c r="Q468" i="11"/>
  <c r="P468" i="11"/>
  <c r="I468" i="11"/>
  <c r="S467" i="11"/>
  <c r="R467" i="11"/>
  <c r="Q467" i="11"/>
  <c r="P467" i="11"/>
  <c r="T467" i="11" s="1"/>
  <c r="I467" i="11"/>
  <c r="S466" i="11"/>
  <c r="R466" i="11"/>
  <c r="Q466" i="11"/>
  <c r="P466" i="11"/>
  <c r="I466" i="11"/>
  <c r="S465" i="11"/>
  <c r="R465" i="11"/>
  <c r="Q465" i="11"/>
  <c r="P465" i="11"/>
  <c r="I465" i="11"/>
  <c r="S464" i="11"/>
  <c r="R464" i="11"/>
  <c r="Q464" i="11"/>
  <c r="P464" i="11"/>
  <c r="T464" i="11" s="1"/>
  <c r="I464" i="11"/>
  <c r="S463" i="11"/>
  <c r="R463" i="11"/>
  <c r="Q463" i="11"/>
  <c r="P463" i="11"/>
  <c r="T463" i="11" s="1"/>
  <c r="I463" i="11"/>
  <c r="S462" i="11"/>
  <c r="R462" i="11"/>
  <c r="Q462" i="11"/>
  <c r="P462" i="11"/>
  <c r="T462" i="11" s="1"/>
  <c r="I462" i="11"/>
  <c r="S461" i="11"/>
  <c r="R461" i="11"/>
  <c r="Q461" i="11"/>
  <c r="P461" i="11"/>
  <c r="T461" i="11" s="1"/>
  <c r="U461" i="11" s="1"/>
  <c r="I461" i="11"/>
  <c r="S460" i="11"/>
  <c r="R460" i="11"/>
  <c r="Q460" i="11"/>
  <c r="P460" i="11"/>
  <c r="I460" i="11"/>
  <c r="S459" i="11"/>
  <c r="R459" i="11"/>
  <c r="Q459" i="11"/>
  <c r="P459" i="11"/>
  <c r="T459" i="11" s="1"/>
  <c r="U459" i="11" s="1"/>
  <c r="I459" i="11"/>
  <c r="S458" i="11"/>
  <c r="R458" i="11"/>
  <c r="Q458" i="11"/>
  <c r="P458" i="11"/>
  <c r="I458" i="11"/>
  <c r="S457" i="11"/>
  <c r="R457" i="11"/>
  <c r="Q457" i="11"/>
  <c r="P457" i="11"/>
  <c r="I457" i="11"/>
  <c r="S456" i="11"/>
  <c r="R456" i="11"/>
  <c r="Q456" i="11"/>
  <c r="P456" i="11"/>
  <c r="T456" i="11" s="1"/>
  <c r="I456" i="11"/>
  <c r="S455" i="11"/>
  <c r="R455" i="11"/>
  <c r="Q455" i="11"/>
  <c r="P455" i="11"/>
  <c r="T455" i="11" s="1"/>
  <c r="V455" i="11" s="1"/>
  <c r="I455" i="11"/>
  <c r="S454" i="11"/>
  <c r="R454" i="11"/>
  <c r="Q454" i="11"/>
  <c r="P454" i="11"/>
  <c r="I454" i="11"/>
  <c r="S453" i="11"/>
  <c r="R453" i="11"/>
  <c r="Q453" i="11"/>
  <c r="P453" i="11"/>
  <c r="I453" i="11"/>
  <c r="S452" i="11"/>
  <c r="R452" i="11"/>
  <c r="Q452" i="11"/>
  <c r="P452" i="11"/>
  <c r="I452" i="11"/>
  <c r="S451" i="11"/>
  <c r="R451" i="11"/>
  <c r="Q451" i="11"/>
  <c r="P451" i="11"/>
  <c r="I451" i="11"/>
  <c r="S450" i="11"/>
  <c r="R450" i="11"/>
  <c r="Q450" i="11"/>
  <c r="P450" i="11"/>
  <c r="I450" i="11"/>
  <c r="S449" i="11"/>
  <c r="R449" i="11"/>
  <c r="Q449" i="11"/>
  <c r="P449" i="11"/>
  <c r="I449" i="11"/>
  <c r="S448" i="11"/>
  <c r="R448" i="11"/>
  <c r="Q448" i="11"/>
  <c r="P448" i="11"/>
  <c r="T448" i="11" s="1"/>
  <c r="I448" i="11"/>
  <c r="S447" i="11"/>
  <c r="R447" i="11"/>
  <c r="T447" i="11" s="1"/>
  <c r="Q447" i="11"/>
  <c r="P447" i="11"/>
  <c r="I447" i="11"/>
  <c r="S446" i="11"/>
  <c r="R446" i="11"/>
  <c r="Q446" i="11"/>
  <c r="P446" i="11"/>
  <c r="I446" i="11"/>
  <c r="S445" i="11"/>
  <c r="R445" i="11"/>
  <c r="Q445" i="11"/>
  <c r="P445" i="11"/>
  <c r="T445" i="11" s="1"/>
  <c r="I445" i="11"/>
  <c r="S444" i="11"/>
  <c r="R444" i="11"/>
  <c r="Q444" i="11"/>
  <c r="P444" i="11"/>
  <c r="I444" i="11"/>
  <c r="S443" i="11"/>
  <c r="R443" i="11"/>
  <c r="Q443" i="11"/>
  <c r="P443" i="11"/>
  <c r="I443" i="11"/>
  <c r="S442" i="11"/>
  <c r="R442" i="11"/>
  <c r="Q442" i="11"/>
  <c r="P442" i="11"/>
  <c r="T442" i="11" s="1"/>
  <c r="I442" i="11"/>
  <c r="S441" i="11"/>
  <c r="R441" i="11"/>
  <c r="Q441" i="11"/>
  <c r="P441" i="11"/>
  <c r="I441" i="11"/>
  <c r="S440" i="11"/>
  <c r="R440" i="11"/>
  <c r="Q440" i="11"/>
  <c r="P440" i="11"/>
  <c r="I440" i="11"/>
  <c r="S439" i="11"/>
  <c r="R439" i="11"/>
  <c r="Q439" i="11"/>
  <c r="P439" i="11"/>
  <c r="T439" i="11" s="1"/>
  <c r="I439" i="11"/>
  <c r="S438" i="11"/>
  <c r="R438" i="11"/>
  <c r="Q438" i="11"/>
  <c r="P438" i="11"/>
  <c r="T438" i="11" s="1"/>
  <c r="I438" i="11"/>
  <c r="S437" i="11"/>
  <c r="R437" i="11"/>
  <c r="Q437" i="11"/>
  <c r="P437" i="11"/>
  <c r="I437" i="11"/>
  <c r="S436" i="11"/>
  <c r="R436" i="11"/>
  <c r="Q436" i="11"/>
  <c r="P436" i="11"/>
  <c r="T436" i="11" s="1"/>
  <c r="I436" i="11"/>
  <c r="S435" i="11"/>
  <c r="R435" i="11"/>
  <c r="Q435" i="11"/>
  <c r="P435" i="11"/>
  <c r="I435" i="11"/>
  <c r="S434" i="11"/>
  <c r="R434" i="11"/>
  <c r="Q434" i="11"/>
  <c r="P434" i="11"/>
  <c r="I434" i="11"/>
  <c r="S433" i="11"/>
  <c r="R433" i="11"/>
  <c r="Q433" i="11"/>
  <c r="P433" i="11"/>
  <c r="I433" i="11"/>
  <c r="S432" i="11"/>
  <c r="R432" i="11"/>
  <c r="Q432" i="11"/>
  <c r="P432" i="11"/>
  <c r="T432" i="11" s="1"/>
  <c r="I432" i="11"/>
  <c r="S431" i="11"/>
  <c r="R431" i="11"/>
  <c r="T431" i="11" s="1"/>
  <c r="U431" i="11" s="1"/>
  <c r="Q431" i="11"/>
  <c r="P431" i="11"/>
  <c r="I431" i="11"/>
  <c r="S430" i="11"/>
  <c r="R430" i="11"/>
  <c r="Q430" i="11"/>
  <c r="P430" i="11"/>
  <c r="I430" i="11"/>
  <c r="S429" i="11"/>
  <c r="R429" i="11"/>
  <c r="Q429" i="11"/>
  <c r="P429" i="11"/>
  <c r="I429" i="11"/>
  <c r="S428" i="11"/>
  <c r="R428" i="11"/>
  <c r="Q428" i="11"/>
  <c r="P428" i="11"/>
  <c r="T428" i="11" s="1"/>
  <c r="I428" i="11"/>
  <c r="S427" i="11"/>
  <c r="R427" i="11"/>
  <c r="Q427" i="11"/>
  <c r="P427" i="11"/>
  <c r="I427" i="11"/>
  <c r="S426" i="11"/>
  <c r="R426" i="11"/>
  <c r="Q426" i="11"/>
  <c r="P426" i="11"/>
  <c r="I426" i="11"/>
  <c r="S425" i="11"/>
  <c r="R425" i="11"/>
  <c r="Q425" i="11"/>
  <c r="P425" i="11"/>
  <c r="I425" i="11"/>
  <c r="S424" i="11"/>
  <c r="R424" i="11"/>
  <c r="Q424" i="11"/>
  <c r="P424" i="11"/>
  <c r="I424" i="11"/>
  <c r="S423" i="11"/>
  <c r="R423" i="11"/>
  <c r="Q423" i="11"/>
  <c r="P423" i="11"/>
  <c r="I423" i="11"/>
  <c r="S422" i="11"/>
  <c r="R422" i="11"/>
  <c r="Q422" i="11"/>
  <c r="P422" i="11"/>
  <c r="T422" i="11" s="1"/>
  <c r="I422" i="11"/>
  <c r="S421" i="11"/>
  <c r="R421" i="11"/>
  <c r="Q421" i="11"/>
  <c r="P421" i="11"/>
  <c r="I421" i="11"/>
  <c r="S420" i="11"/>
  <c r="R420" i="11"/>
  <c r="Q420" i="11"/>
  <c r="P420" i="11"/>
  <c r="I420" i="11"/>
  <c r="S419" i="11"/>
  <c r="R419" i="11"/>
  <c r="Q419" i="11"/>
  <c r="P419" i="11"/>
  <c r="I419" i="11"/>
  <c r="S418" i="11"/>
  <c r="R418" i="11"/>
  <c r="Q418" i="11"/>
  <c r="P418" i="11"/>
  <c r="I418" i="11"/>
  <c r="S417" i="11"/>
  <c r="R417" i="11"/>
  <c r="Q417" i="11"/>
  <c r="P417" i="11"/>
  <c r="I417" i="11"/>
  <c r="S416" i="11"/>
  <c r="R416" i="11"/>
  <c r="Q416" i="11"/>
  <c r="P416" i="11"/>
  <c r="I416" i="11"/>
  <c r="S415" i="11"/>
  <c r="R415" i="11"/>
  <c r="T415" i="11" s="1"/>
  <c r="Q415" i="11"/>
  <c r="P415" i="11"/>
  <c r="I415" i="11"/>
  <c r="S414" i="11"/>
  <c r="R414" i="11"/>
  <c r="Q414" i="11"/>
  <c r="P414" i="11"/>
  <c r="I414" i="11"/>
  <c r="S413" i="11"/>
  <c r="R413" i="11"/>
  <c r="Q413" i="11"/>
  <c r="P413" i="11"/>
  <c r="I413" i="11"/>
  <c r="S412" i="11"/>
  <c r="R412" i="11"/>
  <c r="Q412" i="11"/>
  <c r="P412" i="11"/>
  <c r="T412" i="11" s="1"/>
  <c r="I412" i="11"/>
  <c r="S411" i="11"/>
  <c r="R411" i="11"/>
  <c r="Q411" i="11"/>
  <c r="P411" i="11"/>
  <c r="I411" i="11"/>
  <c r="S410" i="11"/>
  <c r="R410" i="11"/>
  <c r="Q410" i="11"/>
  <c r="P410" i="11"/>
  <c r="T410" i="11" s="1"/>
  <c r="I410" i="11"/>
  <c r="S409" i="11"/>
  <c r="R409" i="11"/>
  <c r="Q409" i="11"/>
  <c r="P409" i="11"/>
  <c r="I409" i="11"/>
  <c r="S408" i="11"/>
  <c r="R408" i="11"/>
  <c r="Q408" i="11"/>
  <c r="P408" i="11"/>
  <c r="I408" i="11"/>
  <c r="S407" i="11"/>
  <c r="R407" i="11"/>
  <c r="Q407" i="11"/>
  <c r="P407" i="11"/>
  <c r="I407" i="11"/>
  <c r="S406" i="11"/>
  <c r="R406" i="11"/>
  <c r="Q406" i="11"/>
  <c r="P406" i="11"/>
  <c r="T406" i="11" s="1"/>
  <c r="I406" i="11"/>
  <c r="S405" i="11"/>
  <c r="R405" i="11"/>
  <c r="Q405" i="11"/>
  <c r="P405" i="11"/>
  <c r="I405" i="11"/>
  <c r="S404" i="11"/>
  <c r="R404" i="11"/>
  <c r="Q404" i="11"/>
  <c r="P404" i="11"/>
  <c r="I404" i="11"/>
  <c r="S403" i="11"/>
  <c r="R403" i="11"/>
  <c r="Q403" i="11"/>
  <c r="P403" i="11"/>
  <c r="I403" i="11"/>
  <c r="S402" i="11"/>
  <c r="R402" i="11"/>
  <c r="Q402" i="11"/>
  <c r="P402" i="11"/>
  <c r="I402" i="11"/>
  <c r="S401" i="11"/>
  <c r="R401" i="11"/>
  <c r="Q401" i="11"/>
  <c r="P401" i="11"/>
  <c r="I401" i="11"/>
  <c r="S400" i="11"/>
  <c r="R400" i="11"/>
  <c r="Q400" i="11"/>
  <c r="P400" i="11"/>
  <c r="I400" i="11"/>
  <c r="S399" i="11"/>
  <c r="R399" i="11"/>
  <c r="Q399" i="11"/>
  <c r="P399" i="11"/>
  <c r="I399" i="11"/>
  <c r="S398" i="11"/>
  <c r="R398" i="11"/>
  <c r="Q398" i="11"/>
  <c r="P398" i="11"/>
  <c r="I398" i="11"/>
  <c r="S397" i="11"/>
  <c r="R397" i="11"/>
  <c r="Q397" i="11"/>
  <c r="P397" i="11"/>
  <c r="I397" i="11"/>
  <c r="S396" i="11"/>
  <c r="R396" i="11"/>
  <c r="Q396" i="11"/>
  <c r="P396" i="11"/>
  <c r="I396" i="11"/>
  <c r="S395" i="11"/>
  <c r="R395" i="11"/>
  <c r="Q395" i="11"/>
  <c r="P395" i="11"/>
  <c r="T395" i="11" s="1"/>
  <c r="I395" i="11"/>
  <c r="S394" i="11"/>
  <c r="R394" i="11"/>
  <c r="Q394" i="11"/>
  <c r="P394" i="11"/>
  <c r="I394" i="11"/>
  <c r="S393" i="11"/>
  <c r="R393" i="11"/>
  <c r="Q393" i="11"/>
  <c r="P393" i="11"/>
  <c r="I393" i="11"/>
  <c r="S392" i="11"/>
  <c r="R392" i="11"/>
  <c r="Q392" i="11"/>
  <c r="P392" i="11"/>
  <c r="I392" i="11"/>
  <c r="S391" i="11"/>
  <c r="R391" i="11"/>
  <c r="Q391" i="11"/>
  <c r="P391" i="11"/>
  <c r="I391" i="11"/>
  <c r="S390" i="11"/>
  <c r="R390" i="11"/>
  <c r="Q390" i="11"/>
  <c r="P390" i="11"/>
  <c r="T390" i="11" s="1"/>
  <c r="I390" i="11"/>
  <c r="S389" i="11"/>
  <c r="R389" i="11"/>
  <c r="Q389" i="11"/>
  <c r="P389" i="11"/>
  <c r="I389" i="11"/>
  <c r="S388" i="11"/>
  <c r="R388" i="11"/>
  <c r="Q388" i="11"/>
  <c r="P388" i="11"/>
  <c r="I388" i="11"/>
  <c r="S387" i="11"/>
  <c r="R387" i="11"/>
  <c r="Q387" i="11"/>
  <c r="P387" i="11"/>
  <c r="I387" i="11"/>
  <c r="S386" i="11"/>
  <c r="R386" i="11"/>
  <c r="Q386" i="11"/>
  <c r="P386" i="11"/>
  <c r="I386" i="11"/>
  <c r="S385" i="11"/>
  <c r="R385" i="11"/>
  <c r="Q385" i="11"/>
  <c r="P385" i="11"/>
  <c r="I385" i="11"/>
  <c r="S384" i="11"/>
  <c r="R384" i="11"/>
  <c r="Q384" i="11"/>
  <c r="P384" i="11"/>
  <c r="I384" i="11"/>
  <c r="S383" i="11"/>
  <c r="R383" i="11"/>
  <c r="Q383" i="11"/>
  <c r="P383" i="11"/>
  <c r="I383" i="11"/>
  <c r="S382" i="11"/>
  <c r="R382" i="11"/>
  <c r="Q382" i="11"/>
  <c r="P382" i="11"/>
  <c r="I382" i="11"/>
  <c r="S381" i="11"/>
  <c r="R381" i="11"/>
  <c r="Q381" i="11"/>
  <c r="P381" i="11"/>
  <c r="I381" i="11"/>
  <c r="S380" i="11"/>
  <c r="R380" i="11"/>
  <c r="Q380" i="11"/>
  <c r="P380" i="11"/>
  <c r="I380" i="11"/>
  <c r="S379" i="11"/>
  <c r="R379" i="11"/>
  <c r="Q379" i="11"/>
  <c r="P379" i="11"/>
  <c r="I379" i="11"/>
  <c r="S378" i="11"/>
  <c r="R378" i="11"/>
  <c r="Q378" i="11"/>
  <c r="P378" i="11"/>
  <c r="I378" i="11"/>
  <c r="S377" i="11"/>
  <c r="R377" i="11"/>
  <c r="Q377" i="11"/>
  <c r="P377" i="11"/>
  <c r="I377" i="11"/>
  <c r="S376" i="11"/>
  <c r="R376" i="11"/>
  <c r="Q376" i="11"/>
  <c r="P376" i="11"/>
  <c r="T376" i="11" s="1"/>
  <c r="I376" i="11"/>
  <c r="S375" i="11"/>
  <c r="R375" i="11"/>
  <c r="Q375" i="11"/>
  <c r="P375" i="11"/>
  <c r="I375" i="11"/>
  <c r="S374" i="11"/>
  <c r="R374" i="11"/>
  <c r="Q374" i="11"/>
  <c r="P374" i="11"/>
  <c r="T374" i="11" s="1"/>
  <c r="I374" i="11"/>
  <c r="S373" i="11"/>
  <c r="R373" i="11"/>
  <c r="Q373" i="11"/>
  <c r="P373" i="11"/>
  <c r="I373" i="11"/>
  <c r="S372" i="11"/>
  <c r="R372" i="11"/>
  <c r="Q372" i="11"/>
  <c r="P372" i="11"/>
  <c r="I372" i="11"/>
  <c r="S371" i="11"/>
  <c r="R371" i="11"/>
  <c r="Q371" i="11"/>
  <c r="P371" i="11"/>
  <c r="I371" i="11"/>
  <c r="S370" i="11"/>
  <c r="R370" i="11"/>
  <c r="Q370" i="11"/>
  <c r="P370" i="11"/>
  <c r="T370" i="11" s="1"/>
  <c r="I370" i="11"/>
  <c r="S369" i="11"/>
  <c r="R369" i="11"/>
  <c r="Q369" i="11"/>
  <c r="P369" i="11"/>
  <c r="I369" i="11"/>
  <c r="S368" i="11"/>
  <c r="R368" i="11"/>
  <c r="Q368" i="11"/>
  <c r="P368" i="11"/>
  <c r="I368" i="11"/>
  <c r="S367" i="11"/>
  <c r="R367" i="11"/>
  <c r="Q367" i="11"/>
  <c r="P367" i="11"/>
  <c r="I367" i="11"/>
  <c r="S366" i="11"/>
  <c r="R366" i="11"/>
  <c r="Q366" i="11"/>
  <c r="P366" i="11"/>
  <c r="I366" i="11"/>
  <c r="S365" i="11"/>
  <c r="R365" i="11"/>
  <c r="Q365" i="11"/>
  <c r="P365" i="11"/>
  <c r="I365" i="11"/>
  <c r="S364" i="11"/>
  <c r="R364" i="11"/>
  <c r="Q364" i="11"/>
  <c r="P364" i="11"/>
  <c r="I364" i="11"/>
  <c r="S363" i="11"/>
  <c r="R363" i="11"/>
  <c r="Q363" i="11"/>
  <c r="P363" i="11"/>
  <c r="I363" i="11"/>
  <c r="S362" i="11"/>
  <c r="R362" i="11"/>
  <c r="Q362" i="11"/>
  <c r="P362" i="11"/>
  <c r="I362" i="11"/>
  <c r="S361" i="11"/>
  <c r="R361" i="11"/>
  <c r="Q361" i="11"/>
  <c r="P361" i="11"/>
  <c r="I361" i="11"/>
  <c r="S360" i="11"/>
  <c r="R360" i="11"/>
  <c r="Q360" i="11"/>
  <c r="P360" i="11"/>
  <c r="T360" i="11" s="1"/>
  <c r="I360" i="11"/>
  <c r="S359" i="11"/>
  <c r="R359" i="11"/>
  <c r="Q359" i="11"/>
  <c r="P359" i="11"/>
  <c r="I359" i="11"/>
  <c r="S358" i="11"/>
  <c r="R358" i="11"/>
  <c r="Q358" i="11"/>
  <c r="P358" i="11"/>
  <c r="I358" i="11"/>
  <c r="S357" i="11"/>
  <c r="R357" i="11"/>
  <c r="Q357" i="11"/>
  <c r="P357" i="11"/>
  <c r="I357" i="11"/>
  <c r="S356" i="11"/>
  <c r="R356" i="11"/>
  <c r="Q356" i="11"/>
  <c r="P356" i="11"/>
  <c r="I356" i="11"/>
  <c r="S355" i="11"/>
  <c r="R355" i="11"/>
  <c r="Q355" i="11"/>
  <c r="P355" i="11"/>
  <c r="T355" i="11" s="1"/>
  <c r="I355" i="11"/>
  <c r="S354" i="11"/>
  <c r="R354" i="11"/>
  <c r="Q354" i="11"/>
  <c r="P354" i="11"/>
  <c r="I354" i="11"/>
  <c r="S353" i="11"/>
  <c r="R353" i="11"/>
  <c r="Q353" i="11"/>
  <c r="P353" i="11"/>
  <c r="I353" i="11"/>
  <c r="S352" i="11"/>
  <c r="R352" i="11"/>
  <c r="Q352" i="11"/>
  <c r="P352" i="11"/>
  <c r="I352" i="11"/>
  <c r="S351" i="11"/>
  <c r="R351" i="11"/>
  <c r="Q351" i="11"/>
  <c r="P351" i="11"/>
  <c r="I351" i="11"/>
  <c r="S350" i="11"/>
  <c r="R350" i="11"/>
  <c r="Q350" i="11"/>
  <c r="P350" i="11"/>
  <c r="I350" i="11"/>
  <c r="S349" i="11"/>
  <c r="R349" i="11"/>
  <c r="Q349" i="11"/>
  <c r="P349" i="11"/>
  <c r="I349" i="11"/>
  <c r="S348" i="11"/>
  <c r="R348" i="11"/>
  <c r="Q348" i="11"/>
  <c r="P348" i="11"/>
  <c r="I348" i="11"/>
  <c r="S347" i="11"/>
  <c r="R347" i="11"/>
  <c r="Q347" i="11"/>
  <c r="P347" i="11"/>
  <c r="T347" i="11" s="1"/>
  <c r="U347" i="11" s="1"/>
  <c r="I347" i="11"/>
  <c r="S346" i="11"/>
  <c r="R346" i="11"/>
  <c r="Q346" i="11"/>
  <c r="P346" i="11"/>
  <c r="I346" i="11"/>
  <c r="S345" i="11"/>
  <c r="R345" i="11"/>
  <c r="Q345" i="11"/>
  <c r="P345" i="11"/>
  <c r="T345" i="11" s="1"/>
  <c r="I345" i="11"/>
  <c r="S344" i="11"/>
  <c r="R344" i="11"/>
  <c r="Q344" i="11"/>
  <c r="P344" i="11"/>
  <c r="I344" i="11"/>
  <c r="S343" i="11"/>
  <c r="R343" i="11"/>
  <c r="Q343" i="11"/>
  <c r="P343" i="11"/>
  <c r="I343" i="11"/>
  <c r="S342" i="11"/>
  <c r="R342" i="11"/>
  <c r="Q342" i="11"/>
  <c r="P342" i="11"/>
  <c r="I342" i="11"/>
  <c r="S341" i="11"/>
  <c r="R341" i="11"/>
  <c r="Q341" i="11"/>
  <c r="P341" i="11"/>
  <c r="I341" i="11"/>
  <c r="S340" i="11"/>
  <c r="R340" i="11"/>
  <c r="Q340" i="11"/>
  <c r="P340" i="11"/>
  <c r="I340" i="11"/>
  <c r="S339" i="11"/>
  <c r="R339" i="11"/>
  <c r="Q339" i="11"/>
  <c r="P339" i="11"/>
  <c r="I339" i="11"/>
  <c r="S338" i="11"/>
  <c r="R338" i="11"/>
  <c r="Q338" i="11"/>
  <c r="T338" i="11" s="1"/>
  <c r="P338" i="11"/>
  <c r="I338" i="11"/>
  <c r="S337" i="11"/>
  <c r="R337" i="11"/>
  <c r="Q337" i="11"/>
  <c r="P337" i="11"/>
  <c r="T337" i="11" s="1"/>
  <c r="I337" i="11"/>
  <c r="S336" i="11"/>
  <c r="R336" i="11"/>
  <c r="Q336" i="11"/>
  <c r="P336" i="11"/>
  <c r="T336" i="11" s="1"/>
  <c r="U336" i="11" s="1"/>
  <c r="I336" i="11"/>
  <c r="S335" i="11"/>
  <c r="R335" i="11"/>
  <c r="Q335" i="11"/>
  <c r="P335" i="11"/>
  <c r="I335" i="11"/>
  <c r="S334" i="11"/>
  <c r="R334" i="11"/>
  <c r="Q334" i="11"/>
  <c r="P334" i="11"/>
  <c r="I334" i="11"/>
  <c r="S333" i="11"/>
  <c r="R333" i="11"/>
  <c r="Q333" i="11"/>
  <c r="P333" i="11"/>
  <c r="I333" i="11"/>
  <c r="S332" i="11"/>
  <c r="R332" i="11"/>
  <c r="Q332" i="11"/>
  <c r="P332" i="11"/>
  <c r="I332" i="11"/>
  <c r="S331" i="11"/>
  <c r="R331" i="11"/>
  <c r="Q331" i="11"/>
  <c r="P331" i="11"/>
  <c r="I331" i="11"/>
  <c r="S330" i="11"/>
  <c r="R330" i="11"/>
  <c r="Q330" i="11"/>
  <c r="P330" i="11"/>
  <c r="I330" i="11"/>
  <c r="S329" i="11"/>
  <c r="R329" i="11"/>
  <c r="Q329" i="11"/>
  <c r="P329" i="11"/>
  <c r="I329" i="11"/>
  <c r="S328" i="11"/>
  <c r="R328" i="11"/>
  <c r="Q328" i="11"/>
  <c r="P328" i="11"/>
  <c r="I328" i="11"/>
  <c r="S327" i="11"/>
  <c r="R327" i="11"/>
  <c r="Q327" i="11"/>
  <c r="T327" i="11" s="1"/>
  <c r="P327" i="11"/>
  <c r="I327" i="11"/>
  <c r="S326" i="11"/>
  <c r="R326" i="11"/>
  <c r="Q326" i="11"/>
  <c r="P326" i="11"/>
  <c r="I326" i="11"/>
  <c r="S325" i="11"/>
  <c r="R325" i="11"/>
  <c r="Q325" i="11"/>
  <c r="P325" i="11"/>
  <c r="I325" i="11"/>
  <c r="S324" i="11"/>
  <c r="R324" i="11"/>
  <c r="Q324" i="11"/>
  <c r="P324" i="11"/>
  <c r="I324" i="11"/>
  <c r="S323" i="11"/>
  <c r="R323" i="11"/>
  <c r="Q323" i="11"/>
  <c r="P323" i="11"/>
  <c r="I323" i="11"/>
  <c r="S322" i="11"/>
  <c r="R322" i="11"/>
  <c r="Q322" i="11"/>
  <c r="P322" i="11"/>
  <c r="T322" i="11" s="1"/>
  <c r="I322" i="11"/>
  <c r="S321" i="11"/>
  <c r="R321" i="11"/>
  <c r="Q321" i="11"/>
  <c r="P321" i="11"/>
  <c r="I321" i="11"/>
  <c r="S320" i="11"/>
  <c r="R320" i="11"/>
  <c r="Q320" i="11"/>
  <c r="P320" i="11"/>
  <c r="I320" i="11"/>
  <c r="S319" i="11"/>
  <c r="R319" i="11"/>
  <c r="Q319" i="11"/>
  <c r="P319" i="11"/>
  <c r="I319" i="11"/>
  <c r="S318" i="11"/>
  <c r="R318" i="11"/>
  <c r="Q318" i="11"/>
  <c r="P318" i="11"/>
  <c r="T318" i="11" s="1"/>
  <c r="I318" i="11"/>
  <c r="S317" i="11"/>
  <c r="R317" i="11"/>
  <c r="Q317" i="11"/>
  <c r="P317" i="11"/>
  <c r="I317" i="11"/>
  <c r="S316" i="11"/>
  <c r="R316" i="11"/>
  <c r="Q316" i="11"/>
  <c r="P316" i="11"/>
  <c r="I316" i="11"/>
  <c r="S315" i="11"/>
  <c r="R315" i="11"/>
  <c r="Q315" i="11"/>
  <c r="P315" i="11"/>
  <c r="I315" i="11"/>
  <c r="S314" i="11"/>
  <c r="R314" i="11"/>
  <c r="Q314" i="11"/>
  <c r="P314" i="11"/>
  <c r="I314" i="11"/>
  <c r="S313" i="11"/>
  <c r="R313" i="11"/>
  <c r="Q313" i="11"/>
  <c r="P313" i="11"/>
  <c r="I313" i="11"/>
  <c r="S312" i="11"/>
  <c r="R312" i="11"/>
  <c r="Q312" i="11"/>
  <c r="P312" i="11"/>
  <c r="I312" i="11"/>
  <c r="S311" i="11"/>
  <c r="R311" i="11"/>
  <c r="Q311" i="11"/>
  <c r="P311" i="11"/>
  <c r="I311" i="11"/>
  <c r="S310" i="11"/>
  <c r="R310" i="11"/>
  <c r="Q310" i="11"/>
  <c r="P310" i="11"/>
  <c r="T310" i="11" s="1"/>
  <c r="U310" i="11" s="1"/>
  <c r="I310" i="11"/>
  <c r="S309" i="11"/>
  <c r="R309" i="11"/>
  <c r="Q309" i="11"/>
  <c r="T309" i="11" s="1"/>
  <c r="V309" i="11" s="1"/>
  <c r="P309" i="11"/>
  <c r="I309" i="11"/>
  <c r="S308" i="11"/>
  <c r="R308" i="11"/>
  <c r="Q308" i="11"/>
  <c r="P308" i="11"/>
  <c r="I308" i="11"/>
  <c r="S307" i="11"/>
  <c r="R307" i="11"/>
  <c r="Q307" i="11"/>
  <c r="P307" i="11"/>
  <c r="I307" i="11"/>
  <c r="S306" i="11"/>
  <c r="R306" i="11"/>
  <c r="Q306" i="11"/>
  <c r="P306" i="11"/>
  <c r="I306" i="11"/>
  <c r="S305" i="11"/>
  <c r="R305" i="11"/>
  <c r="Q305" i="11"/>
  <c r="P305" i="11"/>
  <c r="T305" i="11" s="1"/>
  <c r="I305" i="11"/>
  <c r="S304" i="11"/>
  <c r="R304" i="11"/>
  <c r="Q304" i="11"/>
  <c r="P304" i="11"/>
  <c r="I304" i="11"/>
  <c r="S303" i="11"/>
  <c r="R303" i="11"/>
  <c r="Q303" i="11"/>
  <c r="P303" i="11"/>
  <c r="I303" i="11"/>
  <c r="S302" i="11"/>
  <c r="R302" i="11"/>
  <c r="Q302" i="11"/>
  <c r="P302" i="11"/>
  <c r="T302" i="11" s="1"/>
  <c r="V302" i="11" s="1"/>
  <c r="X302" i="11" s="1"/>
  <c r="I302" i="11"/>
  <c r="S301" i="11"/>
  <c r="R301" i="11"/>
  <c r="Q301" i="11"/>
  <c r="P301" i="11"/>
  <c r="I301" i="11"/>
  <c r="S300" i="11"/>
  <c r="R300" i="11"/>
  <c r="Q300" i="11"/>
  <c r="P300" i="11"/>
  <c r="I300" i="11"/>
  <c r="S299" i="11"/>
  <c r="R299" i="11"/>
  <c r="Q299" i="11"/>
  <c r="P299" i="11"/>
  <c r="I299" i="11"/>
  <c r="S298" i="11"/>
  <c r="R298" i="11"/>
  <c r="Q298" i="11"/>
  <c r="P298" i="11"/>
  <c r="T298" i="11" s="1"/>
  <c r="I298" i="11"/>
  <c r="S297" i="11"/>
  <c r="R297" i="11"/>
  <c r="Q297" i="11"/>
  <c r="P297" i="11"/>
  <c r="I297" i="11"/>
  <c r="S296" i="11"/>
  <c r="R296" i="11"/>
  <c r="Q296" i="11"/>
  <c r="P296" i="11"/>
  <c r="I296" i="11"/>
  <c r="S295" i="11"/>
  <c r="R295" i="11"/>
  <c r="Q295" i="11"/>
  <c r="P295" i="11"/>
  <c r="I295" i="11"/>
  <c r="S294" i="11"/>
  <c r="R294" i="11"/>
  <c r="Q294" i="11"/>
  <c r="P294" i="11"/>
  <c r="I294" i="11"/>
  <c r="S293" i="11"/>
  <c r="R293" i="11"/>
  <c r="Q293" i="11"/>
  <c r="P293" i="11"/>
  <c r="I293" i="11"/>
  <c r="S292" i="11"/>
  <c r="R292" i="11"/>
  <c r="Q292" i="11"/>
  <c r="P292" i="11"/>
  <c r="I292" i="11"/>
  <c r="S291" i="11"/>
  <c r="R291" i="11"/>
  <c r="Q291" i="11"/>
  <c r="P291" i="11"/>
  <c r="I291" i="11"/>
  <c r="S290" i="11"/>
  <c r="R290" i="11"/>
  <c r="Q290" i="11"/>
  <c r="P290" i="11"/>
  <c r="I290" i="11"/>
  <c r="S289" i="11"/>
  <c r="R289" i="11"/>
  <c r="Q289" i="11"/>
  <c r="P289" i="11"/>
  <c r="I289" i="11"/>
  <c r="S288" i="11"/>
  <c r="R288" i="11"/>
  <c r="Q288" i="11"/>
  <c r="P288" i="11"/>
  <c r="I288" i="11"/>
  <c r="S287" i="11"/>
  <c r="R287" i="11"/>
  <c r="Q287" i="11"/>
  <c r="P287" i="11"/>
  <c r="I287" i="11"/>
  <c r="S286" i="11"/>
  <c r="R286" i="11"/>
  <c r="Q286" i="11"/>
  <c r="P286" i="11"/>
  <c r="I286" i="11"/>
  <c r="S285" i="11"/>
  <c r="R285" i="11"/>
  <c r="Q285" i="11"/>
  <c r="P285" i="11"/>
  <c r="I285" i="11"/>
  <c r="S284" i="11"/>
  <c r="R284" i="11"/>
  <c r="Q284" i="11"/>
  <c r="P284" i="11"/>
  <c r="I284" i="11"/>
  <c r="S283" i="11"/>
  <c r="R283" i="11"/>
  <c r="Q283" i="11"/>
  <c r="P283" i="11"/>
  <c r="I283" i="11"/>
  <c r="S282" i="11"/>
  <c r="R282" i="11"/>
  <c r="Q282" i="11"/>
  <c r="P282" i="11"/>
  <c r="I282" i="11"/>
  <c r="S281" i="11"/>
  <c r="R281" i="11"/>
  <c r="Q281" i="11"/>
  <c r="P281" i="11"/>
  <c r="I281" i="11"/>
  <c r="S280" i="11"/>
  <c r="R280" i="11"/>
  <c r="Q280" i="11"/>
  <c r="P280" i="11"/>
  <c r="T280" i="11" s="1"/>
  <c r="V280" i="11" s="1"/>
  <c r="X280" i="11" s="1"/>
  <c r="I280" i="11"/>
  <c r="S279" i="11"/>
  <c r="R279" i="11"/>
  <c r="Q279" i="11"/>
  <c r="P279" i="11"/>
  <c r="I279" i="11"/>
  <c r="S278" i="11"/>
  <c r="R278" i="11"/>
  <c r="Q278" i="11"/>
  <c r="P278" i="11"/>
  <c r="I278" i="11"/>
  <c r="S277" i="11"/>
  <c r="R277" i="11"/>
  <c r="Q277" i="11"/>
  <c r="P277" i="11"/>
  <c r="I277" i="11"/>
  <c r="S276" i="11"/>
  <c r="R276" i="11"/>
  <c r="Q276" i="11"/>
  <c r="P276" i="11"/>
  <c r="I276" i="11"/>
  <c r="S275" i="11"/>
  <c r="R275" i="11"/>
  <c r="Q275" i="11"/>
  <c r="P275" i="11"/>
  <c r="I275" i="11"/>
  <c r="S274" i="11"/>
  <c r="R274" i="11"/>
  <c r="Q274" i="11"/>
  <c r="P274" i="11"/>
  <c r="T274" i="11" s="1"/>
  <c r="I274" i="11"/>
  <c r="S273" i="11"/>
  <c r="R273" i="11"/>
  <c r="Q273" i="11"/>
  <c r="P273" i="11"/>
  <c r="I273" i="11"/>
  <c r="S272" i="11"/>
  <c r="R272" i="11"/>
  <c r="Q272" i="11"/>
  <c r="P272" i="11"/>
  <c r="I272" i="11"/>
  <c r="S271" i="11"/>
  <c r="R271" i="11"/>
  <c r="Q271" i="11"/>
  <c r="P271" i="11"/>
  <c r="I271" i="11"/>
  <c r="S270" i="11"/>
  <c r="R270" i="11"/>
  <c r="Q270" i="11"/>
  <c r="P270" i="11"/>
  <c r="I270" i="11"/>
  <c r="S269" i="11"/>
  <c r="R269" i="11"/>
  <c r="Q269" i="11"/>
  <c r="P269" i="11"/>
  <c r="I269" i="11"/>
  <c r="S268" i="11"/>
  <c r="R268" i="11"/>
  <c r="Q268" i="11"/>
  <c r="P268" i="11"/>
  <c r="I268" i="11"/>
  <c r="S267" i="11"/>
  <c r="R267" i="11"/>
  <c r="Q267" i="11"/>
  <c r="P267" i="11"/>
  <c r="I267" i="11"/>
  <c r="S266" i="11"/>
  <c r="R266" i="11"/>
  <c r="Q266" i="11"/>
  <c r="P266" i="11"/>
  <c r="I266" i="11"/>
  <c r="S265" i="11"/>
  <c r="R265" i="11"/>
  <c r="Q265" i="11"/>
  <c r="P265" i="11"/>
  <c r="I265" i="11"/>
  <c r="S264" i="11"/>
  <c r="R264" i="11"/>
  <c r="Q264" i="11"/>
  <c r="P264" i="11"/>
  <c r="I264" i="11"/>
  <c r="S263" i="11"/>
  <c r="R263" i="11"/>
  <c r="Q263" i="11"/>
  <c r="P263" i="11"/>
  <c r="I263" i="11"/>
  <c r="S262" i="11"/>
  <c r="R262" i="11"/>
  <c r="Q262" i="11"/>
  <c r="P262" i="11"/>
  <c r="I262" i="11"/>
  <c r="S261" i="11"/>
  <c r="R261" i="11"/>
  <c r="Q261" i="11"/>
  <c r="P261" i="11"/>
  <c r="I261" i="11"/>
  <c r="S260" i="11"/>
  <c r="R260" i="11"/>
  <c r="Q260" i="11"/>
  <c r="P260" i="11"/>
  <c r="I260" i="11"/>
  <c r="S259" i="11"/>
  <c r="R259" i="11"/>
  <c r="Q259" i="11"/>
  <c r="P259" i="11"/>
  <c r="I259" i="11"/>
  <c r="S258" i="11"/>
  <c r="R258" i="11"/>
  <c r="Q258" i="11"/>
  <c r="P258" i="11"/>
  <c r="T258" i="11" s="1"/>
  <c r="I258" i="11"/>
  <c r="S257" i="11"/>
  <c r="R257" i="11"/>
  <c r="Q257" i="11"/>
  <c r="P257" i="11"/>
  <c r="I257" i="11"/>
  <c r="S256" i="11"/>
  <c r="R256" i="11"/>
  <c r="Q256" i="11"/>
  <c r="P256" i="11"/>
  <c r="T256" i="11" s="1"/>
  <c r="V256" i="11" s="1"/>
  <c r="X256" i="11" s="1"/>
  <c r="I256" i="11"/>
  <c r="S255" i="11"/>
  <c r="R255" i="11"/>
  <c r="Q255" i="11"/>
  <c r="T255" i="11" s="1"/>
  <c r="P255" i="11"/>
  <c r="I255" i="11"/>
  <c r="S254" i="11"/>
  <c r="R254" i="11"/>
  <c r="Q254" i="11"/>
  <c r="P254" i="11"/>
  <c r="I254" i="11"/>
  <c r="S253" i="11"/>
  <c r="R253" i="11"/>
  <c r="Q253" i="11"/>
  <c r="P253" i="11"/>
  <c r="T253" i="11" s="1"/>
  <c r="V253" i="11" s="1"/>
  <c r="X253" i="11" s="1"/>
  <c r="I253" i="11"/>
  <c r="S252" i="11"/>
  <c r="R252" i="11"/>
  <c r="Q252" i="11"/>
  <c r="P252" i="11"/>
  <c r="I252" i="11"/>
  <c r="S251" i="11"/>
  <c r="R251" i="11"/>
  <c r="Q251" i="11"/>
  <c r="P251" i="11"/>
  <c r="I251" i="11"/>
  <c r="S250" i="11"/>
  <c r="R250" i="11"/>
  <c r="Q250" i="11"/>
  <c r="P250" i="11"/>
  <c r="I250" i="11"/>
  <c r="S249" i="11"/>
  <c r="R249" i="11"/>
  <c r="Q249" i="11"/>
  <c r="P249" i="11"/>
  <c r="I249" i="11"/>
  <c r="S248" i="11"/>
  <c r="R248" i="11"/>
  <c r="Q248" i="11"/>
  <c r="P248" i="11"/>
  <c r="T248" i="11" s="1"/>
  <c r="V248" i="11" s="1"/>
  <c r="X248" i="11" s="1"/>
  <c r="I248" i="11"/>
  <c r="S247" i="11"/>
  <c r="R247" i="11"/>
  <c r="Q247" i="11"/>
  <c r="P247" i="11"/>
  <c r="I247" i="11"/>
  <c r="S246" i="11"/>
  <c r="R246" i="11"/>
  <c r="Q246" i="11"/>
  <c r="P246" i="11"/>
  <c r="I246" i="11"/>
  <c r="S245" i="11"/>
  <c r="R245" i="11"/>
  <c r="Q245" i="11"/>
  <c r="P245" i="11"/>
  <c r="I245" i="11"/>
  <c r="S244" i="11"/>
  <c r="R244" i="11"/>
  <c r="Q244" i="11"/>
  <c r="P244" i="11"/>
  <c r="I244" i="11"/>
  <c r="S243" i="11"/>
  <c r="R243" i="11"/>
  <c r="Q243" i="11"/>
  <c r="P243" i="11"/>
  <c r="I243" i="11"/>
  <c r="S242" i="11"/>
  <c r="R242" i="11"/>
  <c r="Q242" i="11"/>
  <c r="P242" i="11"/>
  <c r="I242" i="11"/>
  <c r="S241" i="11"/>
  <c r="R241" i="11"/>
  <c r="Q241" i="11"/>
  <c r="P241" i="11"/>
  <c r="I241" i="11"/>
  <c r="S240" i="11"/>
  <c r="R240" i="11"/>
  <c r="Q240" i="11"/>
  <c r="P240" i="11"/>
  <c r="T240" i="11" s="1"/>
  <c r="I240" i="11"/>
  <c r="S239" i="11"/>
  <c r="R239" i="11"/>
  <c r="Q239" i="11"/>
  <c r="P239" i="11"/>
  <c r="I239" i="11"/>
  <c r="S238" i="11"/>
  <c r="R238" i="11"/>
  <c r="Q238" i="11"/>
  <c r="P238" i="11"/>
  <c r="I238" i="11"/>
  <c r="S237" i="11"/>
  <c r="R237" i="11"/>
  <c r="Q237" i="11"/>
  <c r="P237" i="11"/>
  <c r="I237" i="11"/>
  <c r="S236" i="11"/>
  <c r="R236" i="11"/>
  <c r="Q236" i="11"/>
  <c r="P236" i="11"/>
  <c r="T236" i="11" s="1"/>
  <c r="I236" i="11"/>
  <c r="S235" i="11"/>
  <c r="R235" i="11"/>
  <c r="Q235" i="11"/>
  <c r="P235" i="11"/>
  <c r="I235" i="11"/>
  <c r="S234" i="11"/>
  <c r="R234" i="11"/>
  <c r="Q234" i="11"/>
  <c r="P234" i="11"/>
  <c r="I234" i="11"/>
  <c r="S233" i="11"/>
  <c r="R233" i="11"/>
  <c r="Q233" i="11"/>
  <c r="P233" i="11"/>
  <c r="I233" i="11"/>
  <c r="S232" i="11"/>
  <c r="R232" i="11"/>
  <c r="Q232" i="11"/>
  <c r="P232" i="11"/>
  <c r="T232" i="11" s="1"/>
  <c r="I232" i="11"/>
  <c r="S231" i="11"/>
  <c r="R231" i="11"/>
  <c r="Q231" i="11"/>
  <c r="P231" i="11"/>
  <c r="I231" i="11"/>
  <c r="S230" i="11"/>
  <c r="R230" i="11"/>
  <c r="Q230" i="11"/>
  <c r="P230" i="11"/>
  <c r="I230" i="11"/>
  <c r="S229" i="11"/>
  <c r="R229" i="11"/>
  <c r="Q229" i="11"/>
  <c r="P229" i="11"/>
  <c r="I229" i="11"/>
  <c r="S228" i="11"/>
  <c r="R228" i="11"/>
  <c r="Q228" i="11"/>
  <c r="P228" i="11"/>
  <c r="T228" i="11" s="1"/>
  <c r="I228" i="11"/>
  <c r="S227" i="11"/>
  <c r="R227" i="11"/>
  <c r="Q227" i="11"/>
  <c r="P227" i="11"/>
  <c r="I227" i="11"/>
  <c r="S226" i="11"/>
  <c r="R226" i="11"/>
  <c r="Q226" i="11"/>
  <c r="P226" i="11"/>
  <c r="I226" i="11"/>
  <c r="S225" i="11"/>
  <c r="R225" i="11"/>
  <c r="Q225" i="11"/>
  <c r="P225" i="11"/>
  <c r="I225" i="11"/>
  <c r="S224" i="11"/>
  <c r="R224" i="11"/>
  <c r="Q224" i="11"/>
  <c r="P224" i="11"/>
  <c r="T224" i="11" s="1"/>
  <c r="I224" i="11"/>
  <c r="S223" i="11"/>
  <c r="R223" i="11"/>
  <c r="Q223" i="11"/>
  <c r="P223" i="11"/>
  <c r="I223" i="11"/>
  <c r="S222" i="11"/>
  <c r="R222" i="11"/>
  <c r="Q222" i="11"/>
  <c r="P222" i="11"/>
  <c r="I222" i="11"/>
  <c r="S221" i="11"/>
  <c r="R221" i="11"/>
  <c r="Q221" i="11"/>
  <c r="P221" i="11"/>
  <c r="I221" i="11"/>
  <c r="S220" i="11"/>
  <c r="R220" i="11"/>
  <c r="Q220" i="11"/>
  <c r="P220" i="11"/>
  <c r="T220" i="11" s="1"/>
  <c r="I220" i="11"/>
  <c r="S219" i="11"/>
  <c r="R219" i="11"/>
  <c r="Q219" i="11"/>
  <c r="P219" i="11"/>
  <c r="I219" i="11"/>
  <c r="S218" i="11"/>
  <c r="R218" i="11"/>
  <c r="Q218" i="11"/>
  <c r="P218" i="11"/>
  <c r="I218" i="11"/>
  <c r="S217" i="11"/>
  <c r="R217" i="11"/>
  <c r="Q217" i="11"/>
  <c r="P217" i="11"/>
  <c r="I217" i="11"/>
  <c r="S216" i="11"/>
  <c r="R216" i="11"/>
  <c r="Q216" i="11"/>
  <c r="P216" i="11"/>
  <c r="T216" i="11" s="1"/>
  <c r="I216" i="11"/>
  <c r="S215" i="11"/>
  <c r="R215" i="11"/>
  <c r="Q215" i="11"/>
  <c r="P215" i="11"/>
  <c r="I215" i="11"/>
  <c r="S214" i="11"/>
  <c r="R214" i="11"/>
  <c r="Q214" i="11"/>
  <c r="P214" i="11"/>
  <c r="I214" i="11"/>
  <c r="S213" i="11"/>
  <c r="R213" i="11"/>
  <c r="Q213" i="11"/>
  <c r="P213" i="11"/>
  <c r="I213" i="11"/>
  <c r="S212" i="11"/>
  <c r="R212" i="11"/>
  <c r="Q212" i="11"/>
  <c r="P212" i="11"/>
  <c r="T212" i="11" s="1"/>
  <c r="I212" i="11"/>
  <c r="S211" i="11"/>
  <c r="R211" i="11"/>
  <c r="Q211" i="11"/>
  <c r="P211" i="11"/>
  <c r="T211" i="11" s="1"/>
  <c r="I211" i="11"/>
  <c r="S210" i="11"/>
  <c r="R210" i="11"/>
  <c r="Q210" i="11"/>
  <c r="P210" i="11"/>
  <c r="I210" i="11"/>
  <c r="S209" i="11"/>
  <c r="R209" i="11"/>
  <c r="Q209" i="11"/>
  <c r="P209" i="11"/>
  <c r="I209" i="11"/>
  <c r="S208" i="11"/>
  <c r="R208" i="11"/>
  <c r="Q208" i="11"/>
  <c r="P208" i="11"/>
  <c r="I208" i="11"/>
  <c r="S207" i="11"/>
  <c r="R207" i="11"/>
  <c r="Q207" i="11"/>
  <c r="P207" i="11"/>
  <c r="I207" i="11"/>
  <c r="S206" i="11"/>
  <c r="R206" i="11"/>
  <c r="Q206" i="11"/>
  <c r="P206" i="11"/>
  <c r="T206" i="11" s="1"/>
  <c r="I206" i="11"/>
  <c r="S205" i="11"/>
  <c r="R205" i="11"/>
  <c r="Q205" i="11"/>
  <c r="P205" i="11"/>
  <c r="I205" i="11"/>
  <c r="S204" i="11"/>
  <c r="R204" i="11"/>
  <c r="Q204" i="11"/>
  <c r="P204" i="11"/>
  <c r="I204" i="11"/>
  <c r="S203" i="11"/>
  <c r="R203" i="11"/>
  <c r="Q203" i="11"/>
  <c r="P203" i="11"/>
  <c r="T203" i="11" s="1"/>
  <c r="V203" i="11" s="1"/>
  <c r="I203" i="11"/>
  <c r="S202" i="11"/>
  <c r="R202" i="11"/>
  <c r="Q202" i="11"/>
  <c r="P202" i="11"/>
  <c r="I202" i="11"/>
  <c r="S201" i="11"/>
  <c r="R201" i="11"/>
  <c r="Q201" i="11"/>
  <c r="P201" i="11"/>
  <c r="I201" i="11"/>
  <c r="S200" i="11"/>
  <c r="R200" i="11"/>
  <c r="Q200" i="11"/>
  <c r="P200" i="11"/>
  <c r="T200" i="11" s="1"/>
  <c r="U200" i="11" s="1"/>
  <c r="I200" i="11"/>
  <c r="S199" i="11"/>
  <c r="R199" i="11"/>
  <c r="Q199" i="11"/>
  <c r="P199" i="11"/>
  <c r="T199" i="11" s="1"/>
  <c r="I199" i="11"/>
  <c r="S198" i="11"/>
  <c r="R198" i="11"/>
  <c r="Q198" i="11"/>
  <c r="P198" i="11"/>
  <c r="I198" i="11"/>
  <c r="S197" i="11"/>
  <c r="R197" i="11"/>
  <c r="Q197" i="11"/>
  <c r="P197" i="11"/>
  <c r="I197" i="11"/>
  <c r="S196" i="11"/>
  <c r="R196" i="11"/>
  <c r="Q196" i="11"/>
  <c r="P196" i="11"/>
  <c r="I196" i="11"/>
  <c r="S195" i="11"/>
  <c r="R195" i="11"/>
  <c r="Q195" i="11"/>
  <c r="P195" i="11"/>
  <c r="T195" i="11" s="1"/>
  <c r="I195" i="11"/>
  <c r="S194" i="11"/>
  <c r="R194" i="11"/>
  <c r="Q194" i="11"/>
  <c r="P194" i="11"/>
  <c r="I194" i="11"/>
  <c r="S193" i="11"/>
  <c r="R193" i="11"/>
  <c r="Q193" i="11"/>
  <c r="P193" i="11"/>
  <c r="I193" i="11"/>
  <c r="S192" i="11"/>
  <c r="R192" i="11"/>
  <c r="Q192" i="11"/>
  <c r="P192" i="11"/>
  <c r="T192" i="11" s="1"/>
  <c r="U192" i="11" s="1"/>
  <c r="I192" i="11"/>
  <c r="S191" i="11"/>
  <c r="R191" i="11"/>
  <c r="Q191" i="11"/>
  <c r="P191" i="11"/>
  <c r="I191" i="11"/>
  <c r="S190" i="11"/>
  <c r="R190" i="11"/>
  <c r="Q190" i="11"/>
  <c r="P190" i="11"/>
  <c r="I190" i="11"/>
  <c r="S189" i="11"/>
  <c r="R189" i="11"/>
  <c r="Q189" i="11"/>
  <c r="P189" i="11"/>
  <c r="T189" i="11" s="1"/>
  <c r="I189" i="11"/>
  <c r="S188" i="11"/>
  <c r="R188" i="11"/>
  <c r="Q188" i="11"/>
  <c r="P188" i="11"/>
  <c r="I188" i="11"/>
  <c r="S187" i="11"/>
  <c r="R187" i="11"/>
  <c r="Q187" i="11"/>
  <c r="P187" i="11"/>
  <c r="T187" i="11" s="1"/>
  <c r="I187" i="11"/>
  <c r="S186" i="11"/>
  <c r="R186" i="11"/>
  <c r="Q186" i="11"/>
  <c r="P186" i="11"/>
  <c r="I186" i="11"/>
  <c r="S185" i="11"/>
  <c r="R185" i="11"/>
  <c r="Q185" i="11"/>
  <c r="P185" i="11"/>
  <c r="I185" i="11"/>
  <c r="S184" i="11"/>
  <c r="R184" i="11"/>
  <c r="Q184" i="11"/>
  <c r="P184" i="11"/>
  <c r="I184" i="11"/>
  <c r="S183" i="11"/>
  <c r="R183" i="11"/>
  <c r="Q183" i="11"/>
  <c r="P183" i="11"/>
  <c r="I183" i="11"/>
  <c r="S182" i="11"/>
  <c r="R182" i="11"/>
  <c r="T182" i="11" s="1"/>
  <c r="Q182" i="11"/>
  <c r="P182" i="11"/>
  <c r="I182" i="11"/>
  <c r="S181" i="11"/>
  <c r="R181" i="11"/>
  <c r="Q181" i="11"/>
  <c r="P181" i="11"/>
  <c r="I181" i="11"/>
  <c r="S180" i="11"/>
  <c r="R180" i="11"/>
  <c r="Q180" i="11"/>
  <c r="P180" i="11"/>
  <c r="T180" i="11" s="1"/>
  <c r="I180" i="11"/>
  <c r="S179" i="11"/>
  <c r="R179" i="11"/>
  <c r="Q179" i="11"/>
  <c r="P179" i="11"/>
  <c r="I179" i="11"/>
  <c r="S178" i="11"/>
  <c r="R178" i="11"/>
  <c r="Q178" i="11"/>
  <c r="P178" i="11"/>
  <c r="I178" i="11"/>
  <c r="S177" i="11"/>
  <c r="R177" i="11"/>
  <c r="Q177" i="11"/>
  <c r="P177" i="11"/>
  <c r="I177" i="11"/>
  <c r="S176" i="11"/>
  <c r="R176" i="11"/>
  <c r="Q176" i="11"/>
  <c r="P176" i="11"/>
  <c r="I176" i="11"/>
  <c r="S175" i="11"/>
  <c r="R175" i="11"/>
  <c r="Q175" i="11"/>
  <c r="P175" i="11"/>
  <c r="T175" i="11" s="1"/>
  <c r="V175" i="11" s="1"/>
  <c r="I175" i="11"/>
  <c r="S174" i="11"/>
  <c r="R174" i="11"/>
  <c r="T174" i="11" s="1"/>
  <c r="Q174" i="11"/>
  <c r="P174" i="11"/>
  <c r="I174" i="11"/>
  <c r="S173" i="11"/>
  <c r="R173" i="11"/>
  <c r="Q173" i="11"/>
  <c r="P173" i="11"/>
  <c r="I173" i="11"/>
  <c r="S172" i="11"/>
  <c r="R172" i="11"/>
  <c r="Q172" i="11"/>
  <c r="P172" i="11"/>
  <c r="T172" i="11" s="1"/>
  <c r="I172" i="11"/>
  <c r="S171" i="11"/>
  <c r="R171" i="11"/>
  <c r="Q171" i="11"/>
  <c r="P171" i="11"/>
  <c r="T171" i="11" s="1"/>
  <c r="I171" i="11"/>
  <c r="S170" i="11"/>
  <c r="R170" i="11"/>
  <c r="Q170" i="11"/>
  <c r="P170" i="11"/>
  <c r="I170" i="11"/>
  <c r="S169" i="11"/>
  <c r="R169" i="11"/>
  <c r="Q169" i="11"/>
  <c r="P169" i="11"/>
  <c r="I169" i="11"/>
  <c r="S168" i="11"/>
  <c r="R168" i="11"/>
  <c r="Q168" i="11"/>
  <c r="P168" i="11"/>
  <c r="I168" i="11"/>
  <c r="S167" i="11"/>
  <c r="R167" i="11"/>
  <c r="Q167" i="11"/>
  <c r="P167" i="11"/>
  <c r="I167" i="11"/>
  <c r="S166" i="11"/>
  <c r="R166" i="11"/>
  <c r="Q166" i="11"/>
  <c r="P166" i="11"/>
  <c r="T166" i="11" s="1"/>
  <c r="I166" i="11"/>
  <c r="S165" i="11"/>
  <c r="R165" i="11"/>
  <c r="Q165" i="11"/>
  <c r="P165" i="11"/>
  <c r="I165" i="11"/>
  <c r="S164" i="11"/>
  <c r="R164" i="11"/>
  <c r="Q164" i="11"/>
  <c r="P164" i="11"/>
  <c r="T164" i="11" s="1"/>
  <c r="U164" i="11" s="1"/>
  <c r="I164" i="11"/>
  <c r="S163" i="11"/>
  <c r="R163" i="11"/>
  <c r="Q163" i="11"/>
  <c r="P163" i="11"/>
  <c r="I163" i="11"/>
  <c r="S162" i="11"/>
  <c r="R162" i="11"/>
  <c r="Q162" i="11"/>
  <c r="P162" i="11"/>
  <c r="T162" i="11" s="1"/>
  <c r="U162" i="11" s="1"/>
  <c r="I162" i="11"/>
  <c r="S161" i="11"/>
  <c r="R161" i="11"/>
  <c r="Q161" i="11"/>
  <c r="P161" i="11"/>
  <c r="I161" i="11"/>
  <c r="S160" i="11"/>
  <c r="R160" i="11"/>
  <c r="Q160" i="11"/>
  <c r="P160" i="11"/>
  <c r="I160" i="11"/>
  <c r="S159" i="11"/>
  <c r="R159" i="11"/>
  <c r="Q159" i="11"/>
  <c r="P159" i="11"/>
  <c r="I159" i="11"/>
  <c r="S158" i="11"/>
  <c r="R158" i="11"/>
  <c r="Q158" i="11"/>
  <c r="P158" i="11"/>
  <c r="I158" i="11"/>
  <c r="S157" i="11"/>
  <c r="R157" i="11"/>
  <c r="Q157" i="11"/>
  <c r="P157" i="11"/>
  <c r="T157" i="11" s="1"/>
  <c r="U157" i="11" s="1"/>
  <c r="I157" i="11"/>
  <c r="S156" i="11"/>
  <c r="R156" i="11"/>
  <c r="Q156" i="11"/>
  <c r="P156" i="11"/>
  <c r="I156" i="11"/>
  <c r="S155" i="11"/>
  <c r="R155" i="11"/>
  <c r="Q155" i="11"/>
  <c r="P155" i="11"/>
  <c r="I155" i="11"/>
  <c r="S154" i="11"/>
  <c r="R154" i="11"/>
  <c r="Q154" i="11"/>
  <c r="P154" i="11"/>
  <c r="I154" i="11"/>
  <c r="S153" i="11"/>
  <c r="R153" i="11"/>
  <c r="Q153" i="11"/>
  <c r="P153" i="11"/>
  <c r="I153" i="11"/>
  <c r="S152" i="11"/>
  <c r="R152" i="11"/>
  <c r="Q152" i="11"/>
  <c r="P152" i="11"/>
  <c r="T152" i="11" s="1"/>
  <c r="I152" i="11"/>
  <c r="S151" i="11"/>
  <c r="R151" i="11"/>
  <c r="Q151" i="11"/>
  <c r="P151" i="11"/>
  <c r="I151" i="11"/>
  <c r="S150" i="11"/>
  <c r="R150" i="11"/>
  <c r="Q150" i="11"/>
  <c r="P150" i="11"/>
  <c r="T150" i="11" s="1"/>
  <c r="I150" i="11"/>
  <c r="S149" i="11"/>
  <c r="R149" i="11"/>
  <c r="Q149" i="11"/>
  <c r="P149" i="11"/>
  <c r="I149" i="11"/>
  <c r="S148" i="11"/>
  <c r="R148" i="11"/>
  <c r="Q148" i="11"/>
  <c r="P148" i="11"/>
  <c r="T148" i="11" s="1"/>
  <c r="U148" i="11" s="1"/>
  <c r="I148" i="11"/>
  <c r="S147" i="11"/>
  <c r="R147" i="11"/>
  <c r="Q147" i="11"/>
  <c r="P147" i="11"/>
  <c r="I147" i="11"/>
  <c r="S146" i="11"/>
  <c r="R146" i="11"/>
  <c r="Q146" i="11"/>
  <c r="P146" i="11"/>
  <c r="I146" i="11"/>
  <c r="S145" i="11"/>
  <c r="R145" i="11"/>
  <c r="Q145" i="11"/>
  <c r="P145" i="11"/>
  <c r="T145" i="11" s="1"/>
  <c r="I145" i="11"/>
  <c r="S144" i="11"/>
  <c r="R144" i="11"/>
  <c r="Q144" i="11"/>
  <c r="P144" i="11"/>
  <c r="I144" i="11"/>
  <c r="S143" i="11"/>
  <c r="R143" i="11"/>
  <c r="Q143" i="11"/>
  <c r="P143" i="11"/>
  <c r="T143" i="11" s="1"/>
  <c r="U143" i="11" s="1"/>
  <c r="I143" i="11"/>
  <c r="S142" i="11"/>
  <c r="R142" i="11"/>
  <c r="Q142" i="11"/>
  <c r="P142" i="11"/>
  <c r="I142" i="11"/>
  <c r="S141" i="11"/>
  <c r="R141" i="11"/>
  <c r="Q141" i="11"/>
  <c r="P141" i="11"/>
  <c r="I141" i="11"/>
  <c r="S140" i="11"/>
  <c r="R140" i="11"/>
  <c r="Q140" i="11"/>
  <c r="P140" i="11"/>
  <c r="I140" i="11"/>
  <c r="S139" i="11"/>
  <c r="R139" i="11"/>
  <c r="Q139" i="11"/>
  <c r="P139" i="11"/>
  <c r="I139" i="11"/>
  <c r="S138" i="11"/>
  <c r="R138" i="11"/>
  <c r="Q138" i="11"/>
  <c r="P138" i="11"/>
  <c r="T138" i="11" s="1"/>
  <c r="U138" i="11" s="1"/>
  <c r="I138" i="11"/>
  <c r="S137" i="11"/>
  <c r="R137" i="11"/>
  <c r="Q137" i="11"/>
  <c r="P137" i="11"/>
  <c r="I137" i="11"/>
  <c r="S136" i="11"/>
  <c r="R136" i="11"/>
  <c r="Q136" i="11"/>
  <c r="P136" i="11"/>
  <c r="I136" i="11"/>
  <c r="S135" i="11"/>
  <c r="R135" i="11"/>
  <c r="Q135" i="11"/>
  <c r="P135" i="11"/>
  <c r="I135" i="11"/>
  <c r="S134" i="11"/>
  <c r="R134" i="11"/>
  <c r="Q134" i="11"/>
  <c r="P134" i="11"/>
  <c r="I134" i="11"/>
  <c r="S133" i="11"/>
  <c r="R133" i="11"/>
  <c r="Q133" i="11"/>
  <c r="P133" i="11"/>
  <c r="I133" i="11"/>
  <c r="S132" i="11"/>
  <c r="R132" i="11"/>
  <c r="Q132" i="11"/>
  <c r="P132" i="11"/>
  <c r="I132" i="11"/>
  <c r="S131" i="11"/>
  <c r="R131" i="11"/>
  <c r="Q131" i="11"/>
  <c r="P131" i="11"/>
  <c r="T131" i="11" s="1"/>
  <c r="U131" i="11" s="1"/>
  <c r="I131" i="11"/>
  <c r="S130" i="11"/>
  <c r="R130" i="11"/>
  <c r="Q130" i="11"/>
  <c r="P130" i="11"/>
  <c r="I130" i="11"/>
  <c r="S129" i="11"/>
  <c r="R129" i="11"/>
  <c r="Q129" i="11"/>
  <c r="P129" i="11"/>
  <c r="T129" i="11" s="1"/>
  <c r="I129" i="11"/>
  <c r="S128" i="11"/>
  <c r="R128" i="11"/>
  <c r="Q128" i="11"/>
  <c r="P128" i="11"/>
  <c r="I128" i="11"/>
  <c r="S127" i="11"/>
  <c r="R127" i="11"/>
  <c r="Q127" i="11"/>
  <c r="P127" i="11"/>
  <c r="T127" i="11" s="1"/>
  <c r="U127" i="11" s="1"/>
  <c r="I127" i="11"/>
  <c r="S126" i="11"/>
  <c r="R126" i="11"/>
  <c r="Q126" i="11"/>
  <c r="P126" i="11"/>
  <c r="I126" i="11"/>
  <c r="S125" i="11"/>
  <c r="R125" i="11"/>
  <c r="Q125" i="11"/>
  <c r="P125" i="11"/>
  <c r="T125" i="11" s="1"/>
  <c r="U125" i="11" s="1"/>
  <c r="I125" i="11"/>
  <c r="S124" i="11"/>
  <c r="R124" i="11"/>
  <c r="Q124" i="11"/>
  <c r="P124" i="11"/>
  <c r="I124" i="11"/>
  <c r="S123" i="11"/>
  <c r="R123" i="11"/>
  <c r="Q123" i="11"/>
  <c r="P123" i="11"/>
  <c r="I123" i="11"/>
  <c r="S122" i="11"/>
  <c r="R122" i="11"/>
  <c r="Q122" i="11"/>
  <c r="P122" i="11"/>
  <c r="T122" i="11" s="1"/>
  <c r="U122" i="11" s="1"/>
  <c r="I122" i="11"/>
  <c r="S121" i="11"/>
  <c r="R121" i="11"/>
  <c r="Q121" i="11"/>
  <c r="P121" i="11"/>
  <c r="I121" i="11"/>
  <c r="S120" i="11"/>
  <c r="R120" i="11"/>
  <c r="Q120" i="11"/>
  <c r="P120" i="11"/>
  <c r="I120" i="11"/>
  <c r="S119" i="11"/>
  <c r="R119" i="11"/>
  <c r="Q119" i="11"/>
  <c r="P119" i="11"/>
  <c r="I119" i="11"/>
  <c r="S118" i="11"/>
  <c r="R118" i="11"/>
  <c r="Q118" i="11"/>
  <c r="P118" i="11"/>
  <c r="T118" i="11" s="1"/>
  <c r="U118" i="11" s="1"/>
  <c r="I118" i="11"/>
  <c r="S117" i="11"/>
  <c r="R117" i="11"/>
  <c r="Q117" i="11"/>
  <c r="P117" i="11"/>
  <c r="I117" i="11"/>
  <c r="S116" i="11"/>
  <c r="R116" i="11"/>
  <c r="Q116" i="11"/>
  <c r="P116" i="11"/>
  <c r="T116" i="11" s="1"/>
  <c r="U116" i="11" s="1"/>
  <c r="I116" i="11"/>
  <c r="S115" i="11"/>
  <c r="R115" i="11"/>
  <c r="Q115" i="11"/>
  <c r="P115" i="11"/>
  <c r="T115" i="11" s="1"/>
  <c r="U115" i="11" s="1"/>
  <c r="I115" i="11"/>
  <c r="S114" i="11"/>
  <c r="R114" i="11"/>
  <c r="Q114" i="11"/>
  <c r="P114" i="11"/>
  <c r="I114" i="11"/>
  <c r="S113" i="11"/>
  <c r="R113" i="11"/>
  <c r="Q113" i="11"/>
  <c r="P113" i="11"/>
  <c r="I113" i="11"/>
  <c r="S112" i="11"/>
  <c r="R112" i="11"/>
  <c r="Q112" i="11"/>
  <c r="P112" i="11"/>
  <c r="I112" i="11"/>
  <c r="S111" i="11"/>
  <c r="R111" i="11"/>
  <c r="Q111" i="11"/>
  <c r="P111" i="11"/>
  <c r="I111" i="11"/>
  <c r="S110" i="11"/>
  <c r="R110" i="11"/>
  <c r="Q110" i="11"/>
  <c r="P110" i="11"/>
  <c r="I110" i="11"/>
  <c r="S109" i="11"/>
  <c r="R109" i="11"/>
  <c r="Q109" i="11"/>
  <c r="P109" i="11"/>
  <c r="I109" i="11"/>
  <c r="S108" i="11"/>
  <c r="R108" i="11"/>
  <c r="Q108" i="11"/>
  <c r="P108" i="11"/>
  <c r="I108" i="11"/>
  <c r="S107" i="11"/>
  <c r="R107" i="11"/>
  <c r="Q107" i="11"/>
  <c r="P107" i="11"/>
  <c r="I107" i="11"/>
  <c r="S106" i="11"/>
  <c r="R106" i="11"/>
  <c r="Q106" i="11"/>
  <c r="P106" i="11"/>
  <c r="I106" i="11"/>
  <c r="S105" i="11"/>
  <c r="R105" i="11"/>
  <c r="Q105" i="11"/>
  <c r="P105" i="11"/>
  <c r="I105" i="11"/>
  <c r="S104" i="11"/>
  <c r="R104" i="11"/>
  <c r="Q104" i="11"/>
  <c r="P104" i="11"/>
  <c r="I104" i="11"/>
  <c r="S103" i="11"/>
  <c r="R103" i="11"/>
  <c r="Q103" i="11"/>
  <c r="P103" i="11"/>
  <c r="I103" i="11"/>
  <c r="S102" i="11"/>
  <c r="R102" i="11"/>
  <c r="Q102" i="11"/>
  <c r="P102" i="11"/>
  <c r="I102" i="11"/>
  <c r="S101" i="11"/>
  <c r="R101" i="11"/>
  <c r="Q101" i="11"/>
  <c r="P101" i="11"/>
  <c r="I101" i="11"/>
  <c r="S100" i="11"/>
  <c r="R100" i="11"/>
  <c r="Q100" i="11"/>
  <c r="P100" i="11"/>
  <c r="I100" i="11"/>
  <c r="S99" i="11"/>
  <c r="R99" i="11"/>
  <c r="Q99" i="11"/>
  <c r="P99" i="11"/>
  <c r="I99" i="11"/>
  <c r="S98" i="11"/>
  <c r="R98" i="11"/>
  <c r="Q98" i="11"/>
  <c r="P98" i="11"/>
  <c r="I98" i="11"/>
  <c r="S97" i="11"/>
  <c r="R97" i="11"/>
  <c r="Q97" i="11"/>
  <c r="P97" i="11"/>
  <c r="I97" i="11"/>
  <c r="S96" i="11"/>
  <c r="R96" i="11"/>
  <c r="Q96" i="11"/>
  <c r="P96" i="11"/>
  <c r="I96" i="11"/>
  <c r="S95" i="11"/>
  <c r="R95" i="11"/>
  <c r="Q95" i="11"/>
  <c r="P95" i="11"/>
  <c r="I95" i="11"/>
  <c r="S94" i="11"/>
  <c r="R94" i="11"/>
  <c r="Q94" i="11"/>
  <c r="P94" i="11"/>
  <c r="I94" i="11"/>
  <c r="S93" i="11"/>
  <c r="R93" i="11"/>
  <c r="Q93" i="11"/>
  <c r="P93" i="11"/>
  <c r="I93" i="11"/>
  <c r="S92" i="11"/>
  <c r="R92" i="11"/>
  <c r="Q92" i="11"/>
  <c r="P92" i="11"/>
  <c r="I92" i="11"/>
  <c r="S91" i="11"/>
  <c r="R91" i="11"/>
  <c r="Q91" i="11"/>
  <c r="P91" i="11"/>
  <c r="I91" i="11"/>
  <c r="S90" i="11"/>
  <c r="R90" i="11"/>
  <c r="Q90" i="11"/>
  <c r="P90" i="11"/>
  <c r="I90" i="11"/>
  <c r="S89" i="11"/>
  <c r="R89" i="11"/>
  <c r="Q89" i="11"/>
  <c r="P89" i="11"/>
  <c r="I89" i="11"/>
  <c r="S88" i="11"/>
  <c r="R88" i="11"/>
  <c r="Q88" i="11"/>
  <c r="P88" i="11"/>
  <c r="I88" i="11"/>
  <c r="S87" i="11"/>
  <c r="R87" i="11"/>
  <c r="Q87" i="11"/>
  <c r="P87" i="11"/>
  <c r="I87" i="11"/>
  <c r="S86" i="11"/>
  <c r="R86" i="11"/>
  <c r="Q86" i="11"/>
  <c r="P86" i="11"/>
  <c r="I86" i="11"/>
  <c r="S85" i="11"/>
  <c r="R85" i="11"/>
  <c r="Q85" i="11"/>
  <c r="P85" i="11"/>
  <c r="I85" i="11"/>
  <c r="S84" i="11"/>
  <c r="R84" i="11"/>
  <c r="Q84" i="11"/>
  <c r="P84" i="11"/>
  <c r="I84" i="11"/>
  <c r="S83" i="11"/>
  <c r="R83" i="11"/>
  <c r="Q83" i="11"/>
  <c r="P83" i="11"/>
  <c r="I83" i="11"/>
  <c r="S82" i="11"/>
  <c r="R82" i="11"/>
  <c r="Q82" i="11"/>
  <c r="P82" i="11"/>
  <c r="I82" i="11"/>
  <c r="S81" i="11"/>
  <c r="R81" i="11"/>
  <c r="Q81" i="11"/>
  <c r="P81" i="11"/>
  <c r="I81" i="11"/>
  <c r="S80" i="11"/>
  <c r="R80" i="11"/>
  <c r="Q80" i="11"/>
  <c r="P80" i="11"/>
  <c r="I80" i="11"/>
  <c r="S79" i="11"/>
  <c r="R79" i="11"/>
  <c r="Q79" i="11"/>
  <c r="P79" i="11"/>
  <c r="I79" i="11"/>
  <c r="S78" i="11"/>
  <c r="R78" i="11"/>
  <c r="Q78" i="11"/>
  <c r="P78" i="11"/>
  <c r="I78" i="11"/>
  <c r="S77" i="11"/>
  <c r="R77" i="11"/>
  <c r="Q77" i="11"/>
  <c r="P77" i="11"/>
  <c r="I77" i="11"/>
  <c r="S76" i="11"/>
  <c r="R76" i="11"/>
  <c r="Q76" i="11"/>
  <c r="P76" i="11"/>
  <c r="I76" i="11"/>
  <c r="S75" i="11"/>
  <c r="R75" i="11"/>
  <c r="Q75" i="11"/>
  <c r="P75" i="11"/>
  <c r="I75" i="11"/>
  <c r="S74" i="11"/>
  <c r="R74" i="11"/>
  <c r="Q74" i="11"/>
  <c r="P74" i="11"/>
  <c r="I74" i="11"/>
  <c r="S73" i="11"/>
  <c r="R73" i="11"/>
  <c r="Q73" i="11"/>
  <c r="P73" i="11"/>
  <c r="I73" i="11"/>
  <c r="S72" i="11"/>
  <c r="R72" i="11"/>
  <c r="Q72" i="11"/>
  <c r="P72" i="11"/>
  <c r="I72" i="11"/>
  <c r="S71" i="11"/>
  <c r="R71" i="11"/>
  <c r="Q71" i="11"/>
  <c r="P71" i="11"/>
  <c r="I71" i="11"/>
  <c r="S70" i="11"/>
  <c r="R70" i="11"/>
  <c r="Q70" i="11"/>
  <c r="P70" i="11"/>
  <c r="I70" i="11"/>
  <c r="S69" i="11"/>
  <c r="R69" i="11"/>
  <c r="Q69" i="11"/>
  <c r="P69" i="11"/>
  <c r="I69" i="11"/>
  <c r="S68" i="11"/>
  <c r="R68" i="11"/>
  <c r="Q68" i="11"/>
  <c r="P68" i="11"/>
  <c r="I68" i="11"/>
  <c r="S67" i="11"/>
  <c r="R67" i="11"/>
  <c r="Q67" i="11"/>
  <c r="P67" i="11"/>
  <c r="I67" i="11"/>
  <c r="S66" i="11"/>
  <c r="R66" i="11"/>
  <c r="Q66" i="11"/>
  <c r="P66" i="11"/>
  <c r="I66" i="11"/>
  <c r="S65" i="11"/>
  <c r="R65" i="11"/>
  <c r="Q65" i="11"/>
  <c r="P65" i="11"/>
  <c r="I65" i="11"/>
  <c r="S64" i="11"/>
  <c r="R64" i="11"/>
  <c r="Q64" i="11"/>
  <c r="P64" i="11"/>
  <c r="I64" i="11"/>
  <c r="S63" i="11"/>
  <c r="R63" i="11"/>
  <c r="Q63" i="11"/>
  <c r="P63" i="11"/>
  <c r="I63" i="11"/>
  <c r="S62" i="11"/>
  <c r="R62" i="11"/>
  <c r="Q62" i="11"/>
  <c r="P62" i="11"/>
  <c r="I62" i="11"/>
  <c r="S61" i="11"/>
  <c r="R61" i="11"/>
  <c r="Q61" i="11"/>
  <c r="P61" i="11"/>
  <c r="I61" i="11"/>
  <c r="S60" i="11"/>
  <c r="R60" i="11"/>
  <c r="Q60" i="11"/>
  <c r="P60" i="11"/>
  <c r="I60" i="11"/>
  <c r="S59" i="11"/>
  <c r="R59" i="11"/>
  <c r="Q59" i="11"/>
  <c r="P59" i="11"/>
  <c r="I59" i="11"/>
  <c r="S58" i="11"/>
  <c r="R58" i="11"/>
  <c r="Q58" i="11"/>
  <c r="P58" i="11"/>
  <c r="I58" i="11"/>
  <c r="S57" i="11"/>
  <c r="R57" i="11"/>
  <c r="Q57" i="11"/>
  <c r="P57" i="11"/>
  <c r="I57" i="11"/>
  <c r="S56" i="11"/>
  <c r="R56" i="11"/>
  <c r="Q56" i="11"/>
  <c r="P56" i="11"/>
  <c r="I56" i="11"/>
  <c r="S55" i="11"/>
  <c r="R55" i="11"/>
  <c r="Q55" i="11"/>
  <c r="P55" i="11"/>
  <c r="I55" i="11"/>
  <c r="S54" i="11"/>
  <c r="R54" i="11"/>
  <c r="Q54" i="11"/>
  <c r="P54" i="11"/>
  <c r="I54" i="11"/>
  <c r="S53" i="11"/>
  <c r="R53" i="11"/>
  <c r="Q53" i="11"/>
  <c r="P53" i="11"/>
  <c r="I53" i="11"/>
  <c r="S52" i="11"/>
  <c r="R52" i="11"/>
  <c r="Q52" i="11"/>
  <c r="P52" i="11"/>
  <c r="I52" i="11"/>
  <c r="S51" i="11"/>
  <c r="R51" i="11"/>
  <c r="Q51" i="11"/>
  <c r="P51" i="11"/>
  <c r="I51" i="11"/>
  <c r="S50" i="11"/>
  <c r="R50" i="11"/>
  <c r="Q50" i="11"/>
  <c r="P50" i="11"/>
  <c r="I50" i="11"/>
  <c r="S49" i="11"/>
  <c r="R49" i="11"/>
  <c r="Q49" i="11"/>
  <c r="P49" i="11"/>
  <c r="I49" i="11"/>
  <c r="S48" i="11"/>
  <c r="R48" i="11"/>
  <c r="Q48" i="11"/>
  <c r="P48" i="11"/>
  <c r="I48" i="11"/>
  <c r="S47" i="11"/>
  <c r="R47" i="11"/>
  <c r="Q47" i="11"/>
  <c r="P47" i="11"/>
  <c r="I47" i="11"/>
  <c r="S46" i="11"/>
  <c r="R46" i="11"/>
  <c r="Q46" i="11"/>
  <c r="P46" i="11"/>
  <c r="I46" i="11"/>
  <c r="S45" i="11"/>
  <c r="R45" i="11"/>
  <c r="Q45" i="11"/>
  <c r="P45" i="11"/>
  <c r="I45" i="11"/>
  <c r="S44" i="11"/>
  <c r="R44" i="11"/>
  <c r="Q44" i="11"/>
  <c r="P44" i="11"/>
  <c r="I44" i="11"/>
  <c r="S43" i="11"/>
  <c r="R43" i="11"/>
  <c r="Q43" i="11"/>
  <c r="P43" i="11"/>
  <c r="I43" i="11"/>
  <c r="S42" i="11"/>
  <c r="R42" i="11"/>
  <c r="Q42" i="11"/>
  <c r="P42" i="11"/>
  <c r="I42" i="11"/>
  <c r="S41" i="11"/>
  <c r="R41" i="11"/>
  <c r="Q41" i="11"/>
  <c r="P41" i="11"/>
  <c r="I41" i="11"/>
  <c r="S40" i="11"/>
  <c r="R40" i="11"/>
  <c r="Q40" i="11"/>
  <c r="P40" i="11"/>
  <c r="I40" i="11"/>
  <c r="S39" i="11"/>
  <c r="R39" i="11"/>
  <c r="Q39" i="11"/>
  <c r="P39" i="11"/>
  <c r="I39" i="11"/>
  <c r="S38" i="11"/>
  <c r="R38" i="11"/>
  <c r="Q38" i="11"/>
  <c r="P38" i="11"/>
  <c r="I38" i="11"/>
  <c r="S37" i="11"/>
  <c r="R37" i="11"/>
  <c r="Q37" i="11"/>
  <c r="P37" i="11"/>
  <c r="I37" i="11"/>
  <c r="S36" i="11"/>
  <c r="R36" i="11"/>
  <c r="Q36" i="11"/>
  <c r="P36" i="11"/>
  <c r="I36" i="11"/>
  <c r="S35" i="11"/>
  <c r="R35" i="11"/>
  <c r="Q35" i="11"/>
  <c r="P35" i="11"/>
  <c r="I35" i="11"/>
  <c r="S34" i="11"/>
  <c r="R34" i="11"/>
  <c r="Q34" i="11"/>
  <c r="P34" i="11"/>
  <c r="I34" i="11"/>
  <c r="S33" i="11"/>
  <c r="R33" i="11"/>
  <c r="Q33" i="11"/>
  <c r="P33" i="11"/>
  <c r="I33" i="11"/>
  <c r="S32" i="11"/>
  <c r="R32" i="11"/>
  <c r="Q32" i="11"/>
  <c r="P32" i="11"/>
  <c r="I32" i="11"/>
  <c r="S31" i="11"/>
  <c r="R31" i="11"/>
  <c r="Q31" i="11"/>
  <c r="P31" i="11"/>
  <c r="I31" i="11"/>
  <c r="S30" i="11"/>
  <c r="R30" i="11"/>
  <c r="Q30" i="11"/>
  <c r="P30" i="11"/>
  <c r="I30" i="11"/>
  <c r="S29" i="11"/>
  <c r="R29" i="11"/>
  <c r="Q29" i="11"/>
  <c r="P29" i="11"/>
  <c r="I29" i="11"/>
  <c r="S28" i="11"/>
  <c r="R28" i="11"/>
  <c r="Q28" i="11"/>
  <c r="P28" i="11"/>
  <c r="I28" i="11"/>
  <c r="S27" i="11"/>
  <c r="R27" i="11"/>
  <c r="Q27" i="11"/>
  <c r="P27" i="11"/>
  <c r="I27" i="11"/>
  <c r="S26" i="11"/>
  <c r="R26" i="11"/>
  <c r="Q26" i="11"/>
  <c r="P26" i="11"/>
  <c r="I26" i="11"/>
  <c r="S25" i="11"/>
  <c r="R25" i="11"/>
  <c r="Q25" i="11"/>
  <c r="P25" i="11"/>
  <c r="I25" i="11"/>
  <c r="S24" i="11"/>
  <c r="R24" i="11"/>
  <c r="Q24" i="11"/>
  <c r="P24" i="11"/>
  <c r="I24" i="11"/>
  <c r="S23" i="11"/>
  <c r="R23" i="11"/>
  <c r="Q23" i="11"/>
  <c r="P23" i="11"/>
  <c r="I23" i="11"/>
  <c r="S22" i="11"/>
  <c r="R22" i="11"/>
  <c r="Q22" i="11"/>
  <c r="P22" i="11"/>
  <c r="I22" i="11"/>
  <c r="S21" i="11"/>
  <c r="R21" i="11"/>
  <c r="Q21" i="11"/>
  <c r="P21" i="11"/>
  <c r="I21" i="11"/>
  <c r="S20" i="11"/>
  <c r="R20" i="11"/>
  <c r="Q20" i="11"/>
  <c r="P20" i="11"/>
  <c r="I20" i="11"/>
  <c r="S19" i="11"/>
  <c r="R19" i="11"/>
  <c r="Q19" i="11"/>
  <c r="P19" i="11"/>
  <c r="I19" i="11"/>
  <c r="S18" i="11"/>
  <c r="R18" i="11"/>
  <c r="Q18" i="11"/>
  <c r="P18" i="11"/>
  <c r="I18" i="11"/>
  <c r="S17" i="11"/>
  <c r="R17" i="11"/>
  <c r="Q17" i="11"/>
  <c r="P17" i="11"/>
  <c r="I17" i="11"/>
  <c r="S16" i="11"/>
  <c r="R16" i="11"/>
  <c r="Q16" i="11"/>
  <c r="P16" i="11"/>
  <c r="I16" i="11"/>
  <c r="S15" i="11"/>
  <c r="R15" i="11"/>
  <c r="Q15" i="11"/>
  <c r="P15" i="11"/>
  <c r="I15" i="11"/>
  <c r="S14" i="11"/>
  <c r="R14" i="11"/>
  <c r="Q14" i="11"/>
  <c r="P14" i="11"/>
  <c r="I14" i="11"/>
  <c r="S13" i="11"/>
  <c r="R13" i="11"/>
  <c r="Q13" i="11"/>
  <c r="P13" i="11"/>
  <c r="I13" i="11"/>
  <c r="S12" i="11"/>
  <c r="R12" i="11"/>
  <c r="Q12" i="11"/>
  <c r="P12" i="11"/>
  <c r="I12" i="11"/>
  <c r="S11" i="11"/>
  <c r="R11" i="11"/>
  <c r="Q11" i="11"/>
  <c r="P11" i="11"/>
  <c r="I11" i="11"/>
  <c r="S10" i="11"/>
  <c r="R10" i="11"/>
  <c r="Q10" i="11"/>
  <c r="P10" i="11"/>
  <c r="I10" i="11"/>
  <c r="S9" i="11"/>
  <c r="R9" i="11"/>
  <c r="Q9" i="11"/>
  <c r="P9" i="11"/>
  <c r="I9" i="11"/>
  <c r="S8" i="11"/>
  <c r="R8" i="11"/>
  <c r="Q8" i="11"/>
  <c r="P8" i="11"/>
  <c r="I8" i="11"/>
  <c r="S7" i="11"/>
  <c r="R7" i="11"/>
  <c r="Q7" i="11"/>
  <c r="P7" i="11"/>
  <c r="I7" i="11"/>
  <c r="S6" i="11"/>
  <c r="R6" i="11"/>
  <c r="Q6" i="11"/>
  <c r="P6" i="11"/>
  <c r="I6" i="11"/>
  <c r="S5" i="11"/>
  <c r="R5" i="11"/>
  <c r="Q5" i="11"/>
  <c r="P5" i="11"/>
  <c r="I5" i="11"/>
  <c r="S4" i="11"/>
  <c r="R4" i="11"/>
  <c r="Q4" i="11"/>
  <c r="P4" i="11"/>
  <c r="I4" i="11"/>
  <c r="S3" i="11"/>
  <c r="R3" i="11"/>
  <c r="Q3" i="11"/>
  <c r="P3" i="11"/>
  <c r="I3" i="11"/>
  <c r="S2" i="11"/>
  <c r="R2" i="11"/>
  <c r="Q2" i="11"/>
  <c r="P2" i="11"/>
  <c r="I2" i="11"/>
  <c r="U412" i="11" l="1"/>
  <c r="V412" i="11"/>
  <c r="V187" i="11"/>
  <c r="X187" i="11" s="1"/>
  <c r="U187" i="11"/>
  <c r="W187" i="11" s="1"/>
  <c r="V195" i="11"/>
  <c r="U195" i="11"/>
  <c r="U355" i="11"/>
  <c r="V355" i="11"/>
  <c r="U463" i="11"/>
  <c r="V463" i="11"/>
  <c r="U467" i="11"/>
  <c r="V467" i="11"/>
  <c r="X467" i="11" s="1"/>
  <c r="V723" i="11"/>
  <c r="U723" i="11"/>
  <c r="V122" i="11"/>
  <c r="X122" i="11" s="1"/>
  <c r="O122" i="11" s="1"/>
  <c r="J20" i="16" s="1"/>
  <c r="V164" i="11"/>
  <c r="W164" i="11" s="1"/>
  <c r="U175" i="11"/>
  <c r="V199" i="11"/>
  <c r="U199" i="11"/>
  <c r="U318" i="11"/>
  <c r="V318" i="11"/>
  <c r="H22" i="18"/>
  <c r="I22" i="18"/>
  <c r="H26" i="18"/>
  <c r="I26" i="18"/>
  <c r="H34" i="18"/>
  <c r="I34" i="18"/>
  <c r="H54" i="18"/>
  <c r="I55" i="18"/>
  <c r="I54" i="18"/>
  <c r="H58" i="18"/>
  <c r="I58" i="18"/>
  <c r="H66" i="18"/>
  <c r="I66" i="18"/>
  <c r="H32" i="16"/>
  <c r="I33" i="16"/>
  <c r="H80" i="16"/>
  <c r="I81" i="16"/>
  <c r="H100" i="16"/>
  <c r="I101" i="16"/>
  <c r="H124" i="16"/>
  <c r="I125" i="16"/>
  <c r="H152" i="16"/>
  <c r="I153" i="16"/>
  <c r="H156" i="16"/>
  <c r="I157" i="16"/>
  <c r="H184" i="16"/>
  <c r="I185" i="16"/>
  <c r="H196" i="16"/>
  <c r="I197" i="16"/>
  <c r="H208" i="16"/>
  <c r="I209" i="16"/>
  <c r="H228" i="16"/>
  <c r="I229" i="16"/>
  <c r="H288" i="16"/>
  <c r="I288" i="16"/>
  <c r="I289" i="16"/>
  <c r="H308" i="16"/>
  <c r="I309" i="16"/>
  <c r="H376" i="16"/>
  <c r="I377" i="16"/>
  <c r="H440" i="16"/>
  <c r="I440" i="16"/>
  <c r="H452" i="16"/>
  <c r="I452" i="16"/>
  <c r="H464" i="16"/>
  <c r="I464" i="16"/>
  <c r="H492" i="16"/>
  <c r="I492" i="16"/>
  <c r="H500" i="16"/>
  <c r="I501" i="16"/>
  <c r="H504" i="16"/>
  <c r="I504" i="16"/>
  <c r="H524" i="16"/>
  <c r="I524" i="16"/>
  <c r="H532" i="16"/>
  <c r="I533" i="16"/>
  <c r="I532" i="16"/>
  <c r="K540" i="16"/>
  <c r="I540" i="16"/>
  <c r="I541" i="16"/>
  <c r="T117" i="11"/>
  <c r="V162" i="11"/>
  <c r="T179" i="11"/>
  <c r="T272" i="11"/>
  <c r="T411" i="11"/>
  <c r="U447" i="11"/>
  <c r="V447" i="11"/>
  <c r="T515" i="11"/>
  <c r="V515" i="11" s="1"/>
  <c r="V696" i="11"/>
  <c r="X696" i="11" s="1"/>
  <c r="U696" i="11"/>
  <c r="I204" i="16"/>
  <c r="I300" i="16"/>
  <c r="I472" i="16"/>
  <c r="T10" i="11"/>
  <c r="T26" i="11"/>
  <c r="T42" i="11"/>
  <c r="T58" i="11"/>
  <c r="T74" i="11"/>
  <c r="V143" i="11"/>
  <c r="V157" i="11"/>
  <c r="T346" i="11"/>
  <c r="T368" i="11"/>
  <c r="T423" i="11"/>
  <c r="T427" i="11"/>
  <c r="T460" i="11"/>
  <c r="U460" i="11" s="1"/>
  <c r="T472" i="11"/>
  <c r="T524" i="11"/>
  <c r="T552" i="11"/>
  <c r="U552" i="11" s="1"/>
  <c r="T579" i="11"/>
  <c r="T587" i="11"/>
  <c r="T603" i="11"/>
  <c r="T614" i="11"/>
  <c r="X641" i="11"/>
  <c r="U641" i="11"/>
  <c r="W641" i="11" s="1"/>
  <c r="T667" i="11"/>
  <c r="V667" i="11" s="1"/>
  <c r="U683" i="11"/>
  <c r="V683" i="11"/>
  <c r="T707" i="11"/>
  <c r="T38" i="12"/>
  <c r="T42" i="12"/>
  <c r="U42" i="12" s="1"/>
  <c r="U45" i="12"/>
  <c r="V45" i="12"/>
  <c r="X45" i="12" s="1"/>
  <c r="T50" i="12"/>
  <c r="I361" i="16"/>
  <c r="V125" i="11"/>
  <c r="V138" i="11"/>
  <c r="X138" i="11" s="1"/>
  <c r="V148" i="11"/>
  <c r="X148" i="11" s="1"/>
  <c r="V171" i="11"/>
  <c r="U171" i="11"/>
  <c r="U428" i="11"/>
  <c r="V428" i="11"/>
  <c r="W428" i="11" s="1"/>
  <c r="U432" i="11"/>
  <c r="V432" i="11"/>
  <c r="V459" i="11"/>
  <c r="W459" i="11" s="1"/>
  <c r="U464" i="11"/>
  <c r="V464" i="11"/>
  <c r="H6" i="18"/>
  <c r="I6" i="18"/>
  <c r="H10" i="18"/>
  <c r="I10" i="18"/>
  <c r="H14" i="18"/>
  <c r="I14" i="18"/>
  <c r="I15" i="18"/>
  <c r="H18" i="18"/>
  <c r="I18" i="18"/>
  <c r="H38" i="18"/>
  <c r="I38" i="18"/>
  <c r="H42" i="18"/>
  <c r="I42" i="18"/>
  <c r="H46" i="18"/>
  <c r="I46" i="18"/>
  <c r="H50" i="18"/>
  <c r="I50" i="18"/>
  <c r="H62" i="18"/>
  <c r="I62" i="18"/>
  <c r="H70" i="18"/>
  <c r="I71" i="18"/>
  <c r="H68" i="16"/>
  <c r="I68" i="16"/>
  <c r="H84" i="16"/>
  <c r="I84" i="16"/>
  <c r="H116" i="16"/>
  <c r="I117" i="16"/>
  <c r="H128" i="16"/>
  <c r="I129" i="16"/>
  <c r="H136" i="16"/>
  <c r="I137" i="16"/>
  <c r="H140" i="16"/>
  <c r="I141" i="16"/>
  <c r="H148" i="16"/>
  <c r="I149" i="16"/>
  <c r="H168" i="16"/>
  <c r="I169" i="16"/>
  <c r="H172" i="16"/>
  <c r="I173" i="16"/>
  <c r="H192" i="16"/>
  <c r="I193" i="16"/>
  <c r="H236" i="16"/>
  <c r="I237" i="16"/>
  <c r="H244" i="16"/>
  <c r="I245" i="16"/>
  <c r="H252" i="16"/>
  <c r="I253" i="16"/>
  <c r="H268" i="16"/>
  <c r="I269" i="16"/>
  <c r="H276" i="16"/>
  <c r="I276" i="16"/>
  <c r="H284" i="16"/>
  <c r="I284" i="16"/>
  <c r="H292" i="16"/>
  <c r="I293" i="16"/>
  <c r="I292" i="16"/>
  <c r="H296" i="16"/>
  <c r="I297" i="16"/>
  <c r="K312" i="16"/>
  <c r="I312" i="16"/>
  <c r="K324" i="16"/>
  <c r="I325" i="16"/>
  <c r="I324" i="16"/>
  <c r="H328" i="16"/>
  <c r="I329" i="16"/>
  <c r="I337" i="16"/>
  <c r="I336" i="16"/>
  <c r="H368" i="16"/>
  <c r="I369" i="16"/>
  <c r="H380" i="16"/>
  <c r="I381" i="16"/>
  <c r="H392" i="16"/>
  <c r="I392" i="16"/>
  <c r="H400" i="16"/>
  <c r="I401" i="16"/>
  <c r="I400" i="16"/>
  <c r="H404" i="16"/>
  <c r="I404" i="16"/>
  <c r="H408" i="16"/>
  <c r="I408" i="16"/>
  <c r="H420" i="16"/>
  <c r="I420" i="16"/>
  <c r="H424" i="16"/>
  <c r="I424" i="16"/>
  <c r="H460" i="16"/>
  <c r="I460" i="16"/>
  <c r="H508" i="16"/>
  <c r="I508" i="16"/>
  <c r="H512" i="16"/>
  <c r="I512" i="16"/>
  <c r="H516" i="16"/>
  <c r="I517" i="16"/>
  <c r="H520" i="16"/>
  <c r="I520" i="16"/>
  <c r="H548" i="16"/>
  <c r="I549" i="16"/>
  <c r="V115" i="11"/>
  <c r="T326" i="11"/>
  <c r="U326" i="11" s="1"/>
  <c r="U714" i="11"/>
  <c r="V127" i="11"/>
  <c r="V192" i="11"/>
  <c r="W192" i="11" s="1"/>
  <c r="T416" i="11"/>
  <c r="T451" i="11"/>
  <c r="U451" i="11" s="1"/>
  <c r="V461" i="11"/>
  <c r="X461" i="11" s="1"/>
  <c r="T576" i="11"/>
  <c r="T611" i="11"/>
  <c r="V664" i="11"/>
  <c r="U664" i="11"/>
  <c r="U688" i="11"/>
  <c r="T719" i="11"/>
  <c r="V730" i="11"/>
  <c r="V745" i="11"/>
  <c r="I345" i="16"/>
  <c r="T132" i="11"/>
  <c r="T146" i="11"/>
  <c r="T153" i="11"/>
  <c r="T181" i="11"/>
  <c r="V200" i="11"/>
  <c r="W200" i="11" s="1"/>
  <c r="T269" i="11"/>
  <c r="V269" i="11" s="1"/>
  <c r="X269" i="11" s="1"/>
  <c r="T271" i="11"/>
  <c r="T306" i="11"/>
  <c r="T340" i="11"/>
  <c r="T343" i="11"/>
  <c r="T381" i="11"/>
  <c r="U381" i="11" s="1"/>
  <c r="T396" i="11"/>
  <c r="T399" i="11"/>
  <c r="T404" i="11"/>
  <c r="T407" i="11"/>
  <c r="T420" i="11"/>
  <c r="T440" i="11"/>
  <c r="T446" i="11"/>
  <c r="T481" i="11"/>
  <c r="V481" i="11" s="1"/>
  <c r="T492" i="11"/>
  <c r="U492" i="11" s="1"/>
  <c r="T535" i="11"/>
  <c r="T564" i="11"/>
  <c r="V564" i="11" s="1"/>
  <c r="T580" i="11"/>
  <c r="U580" i="11" s="1"/>
  <c r="T596" i="11"/>
  <c r="T633" i="11"/>
  <c r="T671" i="11"/>
  <c r="T733" i="11"/>
  <c r="T740" i="11"/>
  <c r="T751" i="11"/>
  <c r="T783" i="11"/>
  <c r="T786" i="11"/>
  <c r="U786" i="11" s="1"/>
  <c r="T788" i="11"/>
  <c r="T789" i="11"/>
  <c r="T13" i="12"/>
  <c r="T21" i="12"/>
  <c r="V21" i="12" s="1"/>
  <c r="T25" i="12"/>
  <c r="T29" i="12"/>
  <c r="T85" i="12"/>
  <c r="Y26" i="2"/>
  <c r="Y25" i="2"/>
  <c r="Y24" i="2"/>
  <c r="Y25" i="4"/>
  <c r="Y26" i="4"/>
  <c r="Y30" i="4"/>
  <c r="Y27" i="4"/>
  <c r="K4" i="16"/>
  <c r="K8" i="16"/>
  <c r="K16" i="16"/>
  <c r="K44" i="16"/>
  <c r="K48" i="16"/>
  <c r="K60" i="16"/>
  <c r="K64" i="16"/>
  <c r="K152" i="16"/>
  <c r="K164" i="16"/>
  <c r="H167" i="16"/>
  <c r="I167" i="16"/>
  <c r="K180" i="16"/>
  <c r="K192" i="16"/>
  <c r="K196" i="16"/>
  <c r="K208" i="16"/>
  <c r="K224" i="16"/>
  <c r="K244" i="16"/>
  <c r="K252" i="16"/>
  <c r="K280" i="16"/>
  <c r="H283" i="16"/>
  <c r="I283" i="16"/>
  <c r="H299" i="16"/>
  <c r="I299" i="16"/>
  <c r="K304" i="16"/>
  <c r="K316" i="16"/>
  <c r="K320" i="16"/>
  <c r="K340" i="16"/>
  <c r="H343" i="16"/>
  <c r="I343" i="16"/>
  <c r="H359" i="16"/>
  <c r="I359" i="16"/>
  <c r="H363" i="16"/>
  <c r="I363" i="16"/>
  <c r="H379" i="16"/>
  <c r="I379" i="16"/>
  <c r="K416" i="16"/>
  <c r="K420" i="16"/>
  <c r="K440" i="16"/>
  <c r="K444" i="16"/>
  <c r="K452" i="16"/>
  <c r="K468" i="16"/>
  <c r="K480" i="16"/>
  <c r="K484" i="16"/>
  <c r="K488" i="16"/>
  <c r="K496" i="16"/>
  <c r="K500" i="16"/>
  <c r="K508" i="16"/>
  <c r="K524" i="16"/>
  <c r="K532" i="16"/>
  <c r="H543" i="16"/>
  <c r="I543" i="16"/>
  <c r="H547" i="16"/>
  <c r="I547" i="16"/>
  <c r="T4" i="11"/>
  <c r="T12" i="11"/>
  <c r="V12" i="11" s="1"/>
  <c r="T16" i="11"/>
  <c r="V16" i="11" s="1"/>
  <c r="T20" i="11"/>
  <c r="T28" i="11"/>
  <c r="T32" i="11"/>
  <c r="V32" i="11" s="1"/>
  <c r="T36" i="11"/>
  <c r="V36" i="11" s="1"/>
  <c r="T44" i="11"/>
  <c r="T48" i="11"/>
  <c r="T52" i="11"/>
  <c r="U52" i="11" s="1"/>
  <c r="T60" i="11"/>
  <c r="T64" i="11"/>
  <c r="T68" i="11"/>
  <c r="T76" i="11"/>
  <c r="V76" i="11" s="1"/>
  <c r="T112" i="11"/>
  <c r="T120" i="11"/>
  <c r="U120" i="11" s="1"/>
  <c r="T123" i="11"/>
  <c r="U123" i="11" s="1"/>
  <c r="T136" i="11"/>
  <c r="V136" i="11" s="1"/>
  <c r="T139" i="11"/>
  <c r="U139" i="11" s="1"/>
  <c r="T149" i="11"/>
  <c r="T154" i="11"/>
  <c r="T156" i="11"/>
  <c r="T158" i="11"/>
  <c r="U158" i="11" s="1"/>
  <c r="T160" i="11"/>
  <c r="T165" i="11"/>
  <c r="T173" i="11"/>
  <c r="U173" i="11" s="1"/>
  <c r="T176" i="11"/>
  <c r="T178" i="11"/>
  <c r="T191" i="11"/>
  <c r="T193" i="11"/>
  <c r="U193" i="11" s="1"/>
  <c r="T196" i="11"/>
  <c r="T210" i="11"/>
  <c r="T245" i="11"/>
  <c r="V245" i="11" s="1"/>
  <c r="X245" i="11" s="1"/>
  <c r="T247" i="11"/>
  <c r="U247" i="11" s="1"/>
  <c r="T250" i="11"/>
  <c r="T260" i="11"/>
  <c r="T279" i="11"/>
  <c r="T282" i="11"/>
  <c r="V282" i="11" s="1"/>
  <c r="T286" i="11"/>
  <c r="V286" i="11" s="1"/>
  <c r="X286" i="11" s="1"/>
  <c r="T288" i="11"/>
  <c r="T289" i="11"/>
  <c r="V289" i="11" s="1"/>
  <c r="X289" i="11" s="1"/>
  <c r="T291" i="11"/>
  <c r="U291" i="11" s="1"/>
  <c r="T342" i="11"/>
  <c r="T352" i="11"/>
  <c r="T363" i="11"/>
  <c r="V363" i="11" s="1"/>
  <c r="T378" i="11"/>
  <c r="U378" i="11" s="1"/>
  <c r="T382" i="11"/>
  <c r="V382" i="11" s="1"/>
  <c r="T386" i="11"/>
  <c r="T408" i="11"/>
  <c r="T450" i="11"/>
  <c r="V450" i="11" s="1"/>
  <c r="T466" i="11"/>
  <c r="U466" i="11" s="1"/>
  <c r="T519" i="11"/>
  <c r="T529" i="11"/>
  <c r="T530" i="11"/>
  <c r="U530" i="11" s="1"/>
  <c r="T531" i="11"/>
  <c r="U531" i="11" s="1"/>
  <c r="T532" i="11"/>
  <c r="T545" i="11"/>
  <c r="T546" i="11"/>
  <c r="V546" i="11" s="1"/>
  <c r="T547" i="11"/>
  <c r="U547" i="11" s="1"/>
  <c r="T551" i="11"/>
  <c r="T591" i="11"/>
  <c r="T593" i="11"/>
  <c r="U593" i="11" s="1"/>
  <c r="T599" i="11"/>
  <c r="T607" i="11"/>
  <c r="T615" i="11"/>
  <c r="T637" i="11"/>
  <c r="V637" i="11" s="1"/>
  <c r="X637" i="11" s="1"/>
  <c r="T649" i="11"/>
  <c r="U649" i="11" s="1"/>
  <c r="T653" i="11"/>
  <c r="T657" i="11"/>
  <c r="T692" i="11"/>
  <c r="V692" i="11" s="1"/>
  <c r="T695" i="11"/>
  <c r="V695" i="11" s="1"/>
  <c r="T715" i="11"/>
  <c r="T724" i="11"/>
  <c r="T737" i="11"/>
  <c r="U737" i="11" s="1"/>
  <c r="T741" i="11"/>
  <c r="T756" i="11"/>
  <c r="T760" i="11"/>
  <c r="T764" i="11"/>
  <c r="U764" i="11" s="1"/>
  <c r="T768" i="11"/>
  <c r="V768" i="11" s="1"/>
  <c r="T771" i="11"/>
  <c r="T779" i="11"/>
  <c r="T785" i="11"/>
  <c r="T787" i="11"/>
  <c r="U787" i="11" s="1"/>
  <c r="T4" i="12"/>
  <c r="T8" i="12"/>
  <c r="T12" i="12"/>
  <c r="T16" i="12"/>
  <c r="T20" i="12"/>
  <c r="T24" i="12"/>
  <c r="T27" i="12"/>
  <c r="U27" i="12" s="1"/>
  <c r="T30" i="12"/>
  <c r="T43" i="12"/>
  <c r="U43" i="12" s="1"/>
  <c r="T46" i="12"/>
  <c r="T53" i="12"/>
  <c r="U53" i="12" s="1"/>
  <c r="T60" i="12"/>
  <c r="U60" i="12" s="1"/>
  <c r="Y43" i="1"/>
  <c r="Y11" i="6"/>
  <c r="Y12" i="6"/>
  <c r="Y28" i="4"/>
  <c r="Y31" i="4"/>
  <c r="Y29" i="4"/>
  <c r="I3" i="16"/>
  <c r="I183" i="16"/>
  <c r="I539" i="16"/>
  <c r="T130" i="11"/>
  <c r="T134" i="11"/>
  <c r="T141" i="11"/>
  <c r="T151" i="11"/>
  <c r="T155" i="11"/>
  <c r="U155" i="11" s="1"/>
  <c r="T167" i="11"/>
  <c r="T184" i="11"/>
  <c r="V184" i="11" s="1"/>
  <c r="T186" i="11"/>
  <c r="T325" i="11"/>
  <c r="V325" i="11" s="1"/>
  <c r="T330" i="11"/>
  <c r="U330" i="11" s="1"/>
  <c r="T333" i="11"/>
  <c r="U333" i="11" s="1"/>
  <c r="T348" i="11"/>
  <c r="T358" i="11"/>
  <c r="T364" i="11"/>
  <c r="U364" i="11" s="1"/>
  <c r="T379" i="11"/>
  <c r="T392" i="11"/>
  <c r="T400" i="11"/>
  <c r="T419" i="11"/>
  <c r="T475" i="11"/>
  <c r="T485" i="11"/>
  <c r="T500" i="11"/>
  <c r="T555" i="11"/>
  <c r="V555" i="11" s="1"/>
  <c r="T559" i="11"/>
  <c r="U559" i="11" s="1"/>
  <c r="T566" i="11"/>
  <c r="T592" i="11"/>
  <c r="T626" i="11"/>
  <c r="T629" i="11"/>
  <c r="T663" i="11"/>
  <c r="T680" i="11"/>
  <c r="T700" i="11"/>
  <c r="U700" i="11" s="1"/>
  <c r="T743" i="11"/>
  <c r="T748" i="11"/>
  <c r="T5" i="12"/>
  <c r="T9" i="12"/>
  <c r="V9" i="12" s="1"/>
  <c r="T17" i="12"/>
  <c r="T33" i="12"/>
  <c r="H29" i="18"/>
  <c r="I29" i="18"/>
  <c r="K12" i="16"/>
  <c r="H23" i="16"/>
  <c r="I23" i="16"/>
  <c r="K28" i="16"/>
  <c r="K32" i="16"/>
  <c r="I35" i="16"/>
  <c r="K76" i="16"/>
  <c r="K88" i="16"/>
  <c r="K100" i="16"/>
  <c r="K112" i="16"/>
  <c r="K120" i="16"/>
  <c r="K132" i="16"/>
  <c r="K144" i="16"/>
  <c r="K160" i="16"/>
  <c r="K176" i="16"/>
  <c r="K184" i="16"/>
  <c r="K212" i="16"/>
  <c r="K236" i="16"/>
  <c r="K268" i="16"/>
  <c r="H291" i="16"/>
  <c r="I291" i="16"/>
  <c r="K292" i="16"/>
  <c r="K328" i="16"/>
  <c r="H351" i="16"/>
  <c r="I351" i="16"/>
  <c r="K352" i="16"/>
  <c r="K364" i="16"/>
  <c r="K376" i="16"/>
  <c r="K380" i="16"/>
  <c r="K384" i="16"/>
  <c r="K392" i="16"/>
  <c r="H395" i="16"/>
  <c r="I395" i="16"/>
  <c r="K400" i="16"/>
  <c r="H403" i="16"/>
  <c r="I403" i="16"/>
  <c r="K404" i="16"/>
  <c r="H407" i="16"/>
  <c r="I407" i="16"/>
  <c r="K408" i="16"/>
  <c r="K424" i="16"/>
  <c r="K436" i="16"/>
  <c r="K448" i="16"/>
  <c r="K460" i="16"/>
  <c r="K464" i="16"/>
  <c r="K472" i="16"/>
  <c r="K476" i="16"/>
  <c r="K492" i="16"/>
  <c r="K504" i="16"/>
  <c r="K512" i="16"/>
  <c r="K516" i="16"/>
  <c r="K520" i="16"/>
  <c r="K528" i="16"/>
  <c r="T113" i="11"/>
  <c r="T114" i="11"/>
  <c r="U114" i="11" s="1"/>
  <c r="T119" i="11"/>
  <c r="T121" i="11"/>
  <c r="T124" i="11"/>
  <c r="U124" i="11" s="1"/>
  <c r="T126" i="11"/>
  <c r="U126" i="11" s="1"/>
  <c r="T128" i="11"/>
  <c r="U128" i="11" s="1"/>
  <c r="T133" i="11"/>
  <c r="T135" i="11"/>
  <c r="T137" i="11"/>
  <c r="U137" i="11" s="1"/>
  <c r="T140" i="11"/>
  <c r="T142" i="11"/>
  <c r="T144" i="11"/>
  <c r="T147" i="11"/>
  <c r="U147" i="11" s="1"/>
  <c r="T159" i="11"/>
  <c r="T161" i="11"/>
  <c r="T163" i="11"/>
  <c r="U163" i="11" s="1"/>
  <c r="T168" i="11"/>
  <c r="U168" i="11" s="1"/>
  <c r="T170" i="11"/>
  <c r="T183" i="11"/>
  <c r="T188" i="11"/>
  <c r="T190" i="11"/>
  <c r="T201" i="11"/>
  <c r="T204" i="11"/>
  <c r="T208" i="11"/>
  <c r="T214" i="11"/>
  <c r="T218" i="11"/>
  <c r="U218" i="11" s="1"/>
  <c r="T222" i="11"/>
  <c r="T226" i="11"/>
  <c r="T230" i="11"/>
  <c r="V230" i="11" s="1"/>
  <c r="T234" i="11"/>
  <c r="T238" i="11"/>
  <c r="T242" i="11"/>
  <c r="T252" i="11"/>
  <c r="T264" i="11"/>
  <c r="T268" i="11"/>
  <c r="T277" i="11"/>
  <c r="V277" i="11" s="1"/>
  <c r="T284" i="11"/>
  <c r="U284" i="11" s="1"/>
  <c r="T292" i="11"/>
  <c r="T296" i="11"/>
  <c r="V296" i="11" s="1"/>
  <c r="T301" i="11"/>
  <c r="T308" i="11"/>
  <c r="U308" i="11" s="1"/>
  <c r="T315" i="11"/>
  <c r="T317" i="11"/>
  <c r="T366" i="11"/>
  <c r="T371" i="11"/>
  <c r="T402" i="11"/>
  <c r="T413" i="11"/>
  <c r="T414" i="11"/>
  <c r="T421" i="11"/>
  <c r="T424" i="11"/>
  <c r="V431" i="11"/>
  <c r="T434" i="11"/>
  <c r="T468" i="11"/>
  <c r="V468" i="11" s="1"/>
  <c r="T473" i="11"/>
  <c r="U473" i="11" s="1"/>
  <c r="T476" i="11"/>
  <c r="T479" i="11"/>
  <c r="T480" i="11"/>
  <c r="T487" i="11"/>
  <c r="V487" i="11" s="1"/>
  <c r="T488" i="11"/>
  <c r="T512" i="11"/>
  <c r="T516" i="11"/>
  <c r="V516" i="11" s="1"/>
  <c r="T549" i="11"/>
  <c r="T562" i="11"/>
  <c r="T571" i="11"/>
  <c r="T572" i="11"/>
  <c r="U572" i="11" s="1"/>
  <c r="T582" i="11"/>
  <c r="T594" i="11"/>
  <c r="T624" i="11"/>
  <c r="T646" i="11"/>
  <c r="V646" i="11" s="1"/>
  <c r="T650" i="11"/>
  <c r="T656" i="11"/>
  <c r="T675" i="11"/>
  <c r="T678" i="11"/>
  <c r="T686" i="11"/>
  <c r="U686" i="11" s="1"/>
  <c r="T702" i="11"/>
  <c r="T704" i="11"/>
  <c r="T705" i="11"/>
  <c r="V705" i="11" s="1"/>
  <c r="T713" i="11"/>
  <c r="V713" i="11" s="1"/>
  <c r="X713" i="11" s="1"/>
  <c r="T716" i="11"/>
  <c r="T753" i="11"/>
  <c r="U753" i="11" s="1"/>
  <c r="T773" i="11"/>
  <c r="T36" i="12"/>
  <c r="T52" i="12"/>
  <c r="T58" i="12"/>
  <c r="T68" i="12"/>
  <c r="U68" i="12" s="1"/>
  <c r="T73" i="12"/>
  <c r="V73" i="12" s="1"/>
  <c r="T79" i="12"/>
  <c r="T87" i="12"/>
  <c r="I39" i="16"/>
  <c r="I435" i="16"/>
  <c r="I467" i="16"/>
  <c r="I487" i="16"/>
  <c r="T169" i="11"/>
  <c r="T177" i="11"/>
  <c r="T185" i="11"/>
  <c r="T194" i="11"/>
  <c r="T197" i="11"/>
  <c r="T207" i="11"/>
  <c r="T244" i="11"/>
  <c r="T261" i="11"/>
  <c r="V261" i="11" s="1"/>
  <c r="X261" i="11" s="1"/>
  <c r="T263" i="11"/>
  <c r="T266" i="11"/>
  <c r="U266" i="11" s="1"/>
  <c r="T276" i="11"/>
  <c r="T285" i="11"/>
  <c r="T300" i="11"/>
  <c r="V300" i="11" s="1"/>
  <c r="T314" i="11"/>
  <c r="T321" i="11"/>
  <c r="T324" i="11"/>
  <c r="T331" i="11"/>
  <c r="U331" i="11" s="1"/>
  <c r="T339" i="11"/>
  <c r="T375" i="11"/>
  <c r="T384" i="11"/>
  <c r="T387" i="11"/>
  <c r="T403" i="11"/>
  <c r="U403" i="11" s="1"/>
  <c r="T418" i="11"/>
  <c r="T426" i="11"/>
  <c r="T429" i="11"/>
  <c r="T430" i="11"/>
  <c r="T433" i="11"/>
  <c r="T435" i="11"/>
  <c r="T443" i="11"/>
  <c r="T444" i="11"/>
  <c r="T452" i="11"/>
  <c r="T458" i="11"/>
  <c r="T484" i="11"/>
  <c r="U484" i="11" s="1"/>
  <c r="T496" i="11"/>
  <c r="T499" i="11"/>
  <c r="U499" i="11" s="1"/>
  <c r="T504" i="11"/>
  <c r="T508" i="11"/>
  <c r="U508" i="11" s="1"/>
  <c r="T511" i="11"/>
  <c r="U511" i="11" s="1"/>
  <c r="T522" i="11"/>
  <c r="T527" i="11"/>
  <c r="T528" i="11"/>
  <c r="V528" i="11" s="1"/>
  <c r="T563" i="11"/>
  <c r="V563" i="11" s="1"/>
  <c r="T567" i="11"/>
  <c r="T578" i="11"/>
  <c r="T583" i="11"/>
  <c r="V583" i="11" s="1"/>
  <c r="T601" i="11"/>
  <c r="V601" i="11" s="1"/>
  <c r="T609" i="11"/>
  <c r="T620" i="11"/>
  <c r="T622" i="11"/>
  <c r="U622" i="11" s="1"/>
  <c r="T634" i="11"/>
  <c r="T643" i="11"/>
  <c r="T670" i="11"/>
  <c r="T672" i="11"/>
  <c r="T684" i="11"/>
  <c r="T706" i="11"/>
  <c r="T711" i="11"/>
  <c r="T720" i="11"/>
  <c r="U720" i="11" s="1"/>
  <c r="T749" i="11"/>
  <c r="T752" i="11"/>
  <c r="T755" i="11"/>
  <c r="T772" i="11"/>
  <c r="V772" i="11" s="1"/>
  <c r="T777" i="11"/>
  <c r="V777" i="11" s="1"/>
  <c r="T3" i="12"/>
  <c r="T7" i="12"/>
  <c r="T15" i="12"/>
  <c r="V15" i="12" s="1"/>
  <c r="T19" i="12"/>
  <c r="V19" i="12" s="1"/>
  <c r="T23" i="12"/>
  <c r="T32" i="12"/>
  <c r="T34" i="12"/>
  <c r="T35" i="12"/>
  <c r="T40" i="12"/>
  <c r="U40" i="12" s="1"/>
  <c r="T47" i="12"/>
  <c r="T51" i="12"/>
  <c r="U51" i="12" s="1"/>
  <c r="T57" i="12"/>
  <c r="U57" i="12" s="1"/>
  <c r="T63" i="12"/>
  <c r="T74" i="12"/>
  <c r="T80" i="12"/>
  <c r="U80" i="12" s="1"/>
  <c r="T84" i="12"/>
  <c r="T89" i="12"/>
  <c r="Y24" i="3"/>
  <c r="Y28" i="3"/>
  <c r="Y26" i="3"/>
  <c r="I6" i="16"/>
  <c r="I46" i="16"/>
  <c r="I74" i="16"/>
  <c r="I97" i="16"/>
  <c r="I113" i="16"/>
  <c r="T65" i="12"/>
  <c r="T71" i="12"/>
  <c r="U71" i="12" s="1"/>
  <c r="T82" i="12"/>
  <c r="U82" i="12" s="1"/>
  <c r="T88" i="12"/>
  <c r="T92" i="12"/>
  <c r="Y47" i="1"/>
  <c r="Y44" i="1"/>
  <c r="Y41" i="1"/>
  <c r="Y45" i="1"/>
  <c r="Y42" i="1"/>
  <c r="Y46" i="1"/>
  <c r="Y25" i="3"/>
  <c r="Y27" i="3"/>
  <c r="K15" i="18"/>
  <c r="K19" i="18"/>
  <c r="K23" i="18"/>
  <c r="K27" i="18"/>
  <c r="K31" i="18"/>
  <c r="K35" i="18"/>
  <c r="K39" i="18"/>
  <c r="K43" i="18"/>
  <c r="K47" i="18"/>
  <c r="K51" i="18"/>
  <c r="K55" i="18"/>
  <c r="K59" i="18"/>
  <c r="K63" i="18"/>
  <c r="K67" i="18"/>
  <c r="K71" i="18"/>
  <c r="H9" i="16"/>
  <c r="I9" i="16"/>
  <c r="I54" i="16"/>
  <c r="H77" i="16"/>
  <c r="I77" i="16"/>
  <c r="H93" i="16"/>
  <c r="I94" i="16"/>
  <c r="H105" i="16"/>
  <c r="I106" i="16"/>
  <c r="Y2" i="12"/>
  <c r="Y4" i="12"/>
  <c r="Y6" i="12"/>
  <c r="Y8" i="12"/>
  <c r="Y10" i="12"/>
  <c r="Y12" i="12"/>
  <c r="Y14" i="12"/>
  <c r="Y16" i="12"/>
  <c r="Y18" i="12"/>
  <c r="Y20" i="12"/>
  <c r="Y22" i="12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56" i="12"/>
  <c r="Y58" i="12"/>
  <c r="Y60" i="12"/>
  <c r="Y62" i="12"/>
  <c r="Y64" i="12"/>
  <c r="Y66" i="12"/>
  <c r="Y68" i="12"/>
  <c r="Y70" i="12"/>
  <c r="Y74" i="12"/>
  <c r="Y76" i="12"/>
  <c r="Y78" i="12"/>
  <c r="Y80" i="12"/>
  <c r="Y82" i="12"/>
  <c r="Y84" i="12"/>
  <c r="Y86" i="12"/>
  <c r="Y88" i="12"/>
  <c r="Y90" i="12"/>
  <c r="Y92" i="12"/>
  <c r="Y94" i="12"/>
  <c r="Y3" i="11"/>
  <c r="Y9" i="11"/>
  <c r="Y15" i="11"/>
  <c r="Y21" i="11"/>
  <c r="Y27" i="11"/>
  <c r="Y35" i="11"/>
  <c r="Y41" i="11"/>
  <c r="Y47" i="11"/>
  <c r="Y51" i="11"/>
  <c r="Y57" i="11"/>
  <c r="Y63" i="11"/>
  <c r="Y69" i="11"/>
  <c r="Y75" i="11"/>
  <c r="Y83" i="11"/>
  <c r="Y97" i="11"/>
  <c r="Y243" i="11"/>
  <c r="Y245" i="11"/>
  <c r="Y247" i="11"/>
  <c r="Y251" i="11"/>
  <c r="Y253" i="11"/>
  <c r="Y255" i="11"/>
  <c r="Y259" i="11"/>
  <c r="Y261" i="11"/>
  <c r="Y263" i="11"/>
  <c r="Y267" i="11"/>
  <c r="Y269" i="11"/>
  <c r="Y271" i="11"/>
  <c r="Y275" i="11"/>
  <c r="Y277" i="11"/>
  <c r="Y279" i="11"/>
  <c r="Y283" i="11"/>
  <c r="Y285" i="11"/>
  <c r="Y287" i="11"/>
  <c r="Y291" i="11"/>
  <c r="Y293" i="11"/>
  <c r="Y295" i="11"/>
  <c r="Y299" i="11"/>
  <c r="Y301" i="11"/>
  <c r="Y303" i="11"/>
  <c r="Y307" i="11"/>
  <c r="Y309" i="11"/>
  <c r="Y311" i="11"/>
  <c r="Y315" i="11"/>
  <c r="Y317" i="11"/>
  <c r="Y319" i="11"/>
  <c r="Y323" i="11"/>
  <c r="Y325" i="11"/>
  <c r="Y327" i="11"/>
  <c r="Y331" i="11"/>
  <c r="Y333" i="11"/>
  <c r="Y335" i="11"/>
  <c r="Y339" i="11"/>
  <c r="Y341" i="11"/>
  <c r="Y343" i="11"/>
  <c r="Y347" i="11"/>
  <c r="Y349" i="11"/>
  <c r="Y351" i="11"/>
  <c r="Y355" i="11"/>
  <c r="Y357" i="11"/>
  <c r="Y359" i="11"/>
  <c r="Y363" i="11"/>
  <c r="Y365" i="11"/>
  <c r="Y367" i="11"/>
  <c r="Y371" i="11"/>
  <c r="Y373" i="11"/>
  <c r="Y375" i="11"/>
  <c r="Y379" i="11"/>
  <c r="Y381" i="11"/>
  <c r="Y383" i="11"/>
  <c r="Y387" i="11"/>
  <c r="Y389" i="11"/>
  <c r="Y391" i="11"/>
  <c r="Y395" i="11"/>
  <c r="Y397" i="11"/>
  <c r="Y399" i="11"/>
  <c r="Y403" i="11"/>
  <c r="Y405" i="11"/>
  <c r="Y407" i="11"/>
  <c r="Y411" i="11"/>
  <c r="Y413" i="11"/>
  <c r="Y415" i="11"/>
  <c r="Y419" i="11"/>
  <c r="Y421" i="11"/>
  <c r="Y423" i="11"/>
  <c r="Y427" i="11"/>
  <c r="Y429" i="11"/>
  <c r="Y431" i="11"/>
  <c r="Y435" i="11"/>
  <c r="Y437" i="11"/>
  <c r="Y439" i="11"/>
  <c r="Y443" i="11"/>
  <c r="Y445" i="11"/>
  <c r="Y447" i="11"/>
  <c r="Y451" i="11"/>
  <c r="Y453" i="11"/>
  <c r="Y455" i="11"/>
  <c r="Y459" i="11"/>
  <c r="Y461" i="11"/>
  <c r="Y465" i="11"/>
  <c r="Y467" i="11"/>
  <c r="Y469" i="11"/>
  <c r="Y473" i="11"/>
  <c r="Y477" i="11"/>
  <c r="Y479" i="11"/>
  <c r="Y483" i="11"/>
  <c r="Y485" i="11"/>
  <c r="Y487" i="11"/>
  <c r="Y491" i="11"/>
  <c r="Y495" i="11"/>
  <c r="Y499" i="11"/>
  <c r="Y501" i="11"/>
  <c r="Y503" i="11"/>
  <c r="Y507" i="11"/>
  <c r="Y509" i="11"/>
  <c r="Y511" i="11"/>
  <c r="Y515" i="11"/>
  <c r="Y517" i="11"/>
  <c r="Y519" i="11"/>
  <c r="Y523" i="11"/>
  <c r="Y525" i="11"/>
  <c r="Y527" i="11"/>
  <c r="Y531" i="11"/>
  <c r="Y533" i="11"/>
  <c r="I121" i="16"/>
  <c r="I134" i="16"/>
  <c r="K5" i="18"/>
  <c r="K9" i="18"/>
  <c r="K13" i="18"/>
  <c r="K17" i="18"/>
  <c r="K21" i="18"/>
  <c r="K25" i="18"/>
  <c r="K29" i="18"/>
  <c r="K33" i="18"/>
  <c r="K37" i="18"/>
  <c r="K41" i="18"/>
  <c r="K45" i="18"/>
  <c r="K49" i="18"/>
  <c r="K53" i="18"/>
  <c r="K57" i="18"/>
  <c r="K61" i="18"/>
  <c r="K65" i="18"/>
  <c r="K69" i="18"/>
  <c r="K3" i="16"/>
  <c r="K7" i="16"/>
  <c r="K11" i="16"/>
  <c r="K18" i="16"/>
  <c r="K34" i="16"/>
  <c r="K50" i="16"/>
  <c r="K66" i="16"/>
  <c r="K75" i="16"/>
  <c r="K87" i="16"/>
  <c r="K99" i="16"/>
  <c r="K107" i="16"/>
  <c r="K119" i="16"/>
  <c r="K131" i="16"/>
  <c r="K139" i="16"/>
  <c r="K151" i="16"/>
  <c r="K191" i="16"/>
  <c r="K207" i="16"/>
  <c r="K215" i="16"/>
  <c r="K219" i="16"/>
  <c r="K227" i="16"/>
  <c r="K231" i="16"/>
  <c r="K243" i="16"/>
  <c r="K259" i="16"/>
  <c r="K267" i="16"/>
  <c r="K275" i="16"/>
  <c r="K279" i="16"/>
  <c r="K291" i="16"/>
  <c r="K306" i="16"/>
  <c r="K307" i="16"/>
  <c r="K323" i="16"/>
  <c r="K327" i="16"/>
  <c r="K339" i="16"/>
  <c r="K343" i="16"/>
  <c r="K347" i="16"/>
  <c r="K355" i="16"/>
  <c r="K359" i="16"/>
  <c r="K363" i="16"/>
  <c r="K371" i="16"/>
  <c r="I387" i="16"/>
  <c r="K395" i="16"/>
  <c r="K403" i="16"/>
  <c r="K427" i="16"/>
  <c r="K435" i="16"/>
  <c r="K459" i="16"/>
  <c r="K467" i="16"/>
  <c r="K475" i="16"/>
  <c r="K483" i="16"/>
  <c r="K491" i="16"/>
  <c r="K499" i="16"/>
  <c r="K507" i="16"/>
  <c r="K515" i="16"/>
  <c r="K523" i="16"/>
  <c r="K531" i="16"/>
  <c r="K535" i="16"/>
  <c r="K539" i="16"/>
  <c r="K543" i="16"/>
  <c r="K547" i="16"/>
  <c r="K446" i="16"/>
  <c r="K454" i="16"/>
  <c r="K538" i="16"/>
  <c r="K542" i="16"/>
  <c r="Y535" i="11"/>
  <c r="Y541" i="11"/>
  <c r="Y543" i="11"/>
  <c r="Y547" i="11"/>
  <c r="Y549" i="11"/>
  <c r="Y551" i="11"/>
  <c r="Y555" i="11"/>
  <c r="Y559" i="11"/>
  <c r="Y561" i="11"/>
  <c r="Y563" i="11"/>
  <c r="Y565" i="11"/>
  <c r="Y567" i="11"/>
  <c r="Y571" i="11"/>
  <c r="Y573" i="11"/>
  <c r="Y575" i="11"/>
  <c r="Y577" i="11"/>
  <c r="Y579" i="11"/>
  <c r="Y581" i="11"/>
  <c r="Y583" i="11"/>
  <c r="Y587" i="11"/>
  <c r="Y589" i="11"/>
  <c r="Y591" i="11"/>
  <c r="Y593" i="11"/>
  <c r="Y595" i="11"/>
  <c r="Y597" i="11"/>
  <c r="Y599" i="11"/>
  <c r="Y605" i="11"/>
  <c r="Y607" i="11"/>
  <c r="Y609" i="11"/>
  <c r="Y611" i="11"/>
  <c r="Y613" i="11"/>
  <c r="Y615" i="11"/>
  <c r="Y619" i="11"/>
  <c r="Y7" i="2"/>
  <c r="Y9" i="2"/>
  <c r="Y11" i="2"/>
  <c r="Y13" i="2"/>
  <c r="Y15" i="2"/>
  <c r="Y17" i="2"/>
  <c r="Y19" i="2"/>
  <c r="Y21" i="2"/>
  <c r="Y7" i="3"/>
  <c r="Y9" i="3"/>
  <c r="Y11" i="3"/>
  <c r="Y13" i="3"/>
  <c r="Y15" i="3"/>
  <c r="Y17" i="3"/>
  <c r="Y19" i="3"/>
  <c r="Y21" i="3"/>
  <c r="Y8" i="4"/>
  <c r="Y12" i="4"/>
  <c r="Y14" i="4"/>
  <c r="Y16" i="4"/>
  <c r="Y18" i="4"/>
  <c r="Y20" i="4"/>
  <c r="Y22" i="4"/>
  <c r="Y9" i="5"/>
  <c r="Y11" i="5"/>
  <c r="Y15" i="5"/>
  <c r="Y17" i="5"/>
  <c r="Y19" i="5"/>
  <c r="Y25" i="5"/>
  <c r="Y27" i="5"/>
  <c r="Y29" i="5"/>
  <c r="Y31" i="5"/>
  <c r="Y32" i="5"/>
  <c r="Y6" i="6"/>
  <c r="Y8" i="6"/>
  <c r="Y10" i="6"/>
  <c r="Y6" i="7"/>
  <c r="Y8" i="7"/>
  <c r="Y7" i="8"/>
  <c r="Y12" i="8"/>
  <c r="Y14" i="8"/>
  <c r="Y17" i="8"/>
  <c r="Y7" i="9"/>
  <c r="Y9" i="9"/>
  <c r="Y22" i="9"/>
  <c r="Y15" i="9"/>
  <c r="Y18" i="9"/>
  <c r="Y8" i="10"/>
  <c r="Y12" i="10"/>
  <c r="Y14" i="10"/>
  <c r="Y16" i="10"/>
  <c r="Y21" i="10"/>
  <c r="Y3" i="12"/>
  <c r="Y5" i="12"/>
  <c r="Y7" i="12"/>
  <c r="Y11" i="12"/>
  <c r="Y13" i="12"/>
  <c r="Y15" i="12"/>
  <c r="Y17" i="12"/>
  <c r="Y19" i="12"/>
  <c r="Y21" i="12"/>
  <c r="Y23" i="12"/>
  <c r="Y25" i="12"/>
  <c r="Y27" i="12"/>
  <c r="Y29" i="12"/>
  <c r="Y31" i="12"/>
  <c r="Y33" i="12"/>
  <c r="Y35" i="12"/>
  <c r="Y37" i="12"/>
  <c r="Y39" i="12"/>
  <c r="Y41" i="12"/>
  <c r="Y43" i="12"/>
  <c r="Y45" i="12"/>
  <c r="Y47" i="12"/>
  <c r="Y49" i="12"/>
  <c r="Y51" i="12"/>
  <c r="Y53" i="12"/>
  <c r="Y55" i="12"/>
  <c r="Y57" i="12"/>
  <c r="Y59" i="12"/>
  <c r="Y61" i="12"/>
  <c r="Y63" i="12"/>
  <c r="Y65" i="12"/>
  <c r="Y67" i="12"/>
  <c r="Y69" i="12"/>
  <c r="Y71" i="12"/>
  <c r="Y73" i="12"/>
  <c r="Y75" i="12"/>
  <c r="Y77" i="12"/>
  <c r="Y79" i="12"/>
  <c r="Y81" i="12"/>
  <c r="Y83" i="12"/>
  <c r="Y85" i="12"/>
  <c r="Y87" i="12"/>
  <c r="Y89" i="12"/>
  <c r="Y91" i="12"/>
  <c r="Y93" i="12"/>
  <c r="Y2" i="11"/>
  <c r="Y4" i="11"/>
  <c r="Y6" i="11"/>
  <c r="Y8" i="11"/>
  <c r="Y10" i="11"/>
  <c r="Y12" i="11"/>
  <c r="Y14" i="11"/>
  <c r="Y16" i="11"/>
  <c r="Y18" i="11"/>
  <c r="Y20" i="11"/>
  <c r="Y22" i="11"/>
  <c r="Y24" i="11"/>
  <c r="Y26" i="11"/>
  <c r="Y28" i="11"/>
  <c r="Y30" i="11"/>
  <c r="Y32" i="11"/>
  <c r="Y34" i="11"/>
  <c r="Y36" i="11"/>
  <c r="Y38" i="11"/>
  <c r="Y40" i="11"/>
  <c r="Y42" i="11"/>
  <c r="Y44" i="11"/>
  <c r="Y46" i="11"/>
  <c r="Y48" i="11"/>
  <c r="Y50" i="11"/>
  <c r="Y52" i="11"/>
  <c r="Y54" i="11"/>
  <c r="Y56" i="11"/>
  <c r="Y58" i="11"/>
  <c r="Y60" i="11"/>
  <c r="Y62" i="11"/>
  <c r="Y64" i="11"/>
  <c r="Y66" i="11"/>
  <c r="Y68" i="11"/>
  <c r="Y70" i="11"/>
  <c r="Y72" i="11"/>
  <c r="Y74" i="11"/>
  <c r="Y76" i="11"/>
  <c r="Y78" i="11"/>
  <c r="Y80" i="11"/>
  <c r="Y82" i="11"/>
  <c r="Y84" i="11"/>
  <c r="Y86" i="11"/>
  <c r="Y88" i="11"/>
  <c r="Y90" i="11"/>
  <c r="Y92" i="11"/>
  <c r="Y94" i="11"/>
  <c r="Y96" i="11"/>
  <c r="Y98" i="11"/>
  <c r="Y100" i="11"/>
  <c r="Y102" i="11"/>
  <c r="Y104" i="11"/>
  <c r="Y106" i="11"/>
  <c r="Y108" i="11"/>
  <c r="Y110" i="11"/>
  <c r="Y112" i="11"/>
  <c r="Y114" i="11"/>
  <c r="Y116" i="11"/>
  <c r="Y118" i="11"/>
  <c r="Y120" i="11"/>
  <c r="Y122" i="11"/>
  <c r="Y124" i="11"/>
  <c r="Y126" i="11"/>
  <c r="Y128" i="11"/>
  <c r="Y130" i="11"/>
  <c r="Y132" i="11"/>
  <c r="Y134" i="11"/>
  <c r="Y136" i="11"/>
  <c r="Y138" i="11"/>
  <c r="Y140" i="11"/>
  <c r="Y142" i="11"/>
  <c r="Y144" i="11"/>
  <c r="Y146" i="11"/>
  <c r="Y148" i="11"/>
  <c r="Y150" i="11"/>
  <c r="Y152" i="11"/>
  <c r="Y154" i="11"/>
  <c r="Y156" i="11"/>
  <c r="Y158" i="11"/>
  <c r="Y160" i="11"/>
  <c r="Y162" i="11"/>
  <c r="Y164" i="11"/>
  <c r="Y166" i="11"/>
  <c r="Y168" i="11"/>
  <c r="Y170" i="11"/>
  <c r="Y172" i="11"/>
  <c r="Y174" i="11"/>
  <c r="Y176" i="11"/>
  <c r="Y178" i="11"/>
  <c r="Y180" i="11"/>
  <c r="Y182" i="11"/>
  <c r="Y184" i="11"/>
  <c r="Y186" i="11"/>
  <c r="Y188" i="11"/>
  <c r="Y190" i="11"/>
  <c r="Y192" i="11"/>
  <c r="Y194" i="11"/>
  <c r="Y196" i="11"/>
  <c r="Y198" i="11"/>
  <c r="Y200" i="11"/>
  <c r="Y202" i="11"/>
  <c r="Y204" i="11"/>
  <c r="Y206" i="11"/>
  <c r="Y208" i="11"/>
  <c r="Y210" i="11"/>
  <c r="Y212" i="11"/>
  <c r="Y214" i="11"/>
  <c r="Y216" i="11"/>
  <c r="Y218" i="11"/>
  <c r="Y220" i="11"/>
  <c r="Y222" i="11"/>
  <c r="Y224" i="11"/>
  <c r="Y226" i="11"/>
  <c r="Y228" i="11"/>
  <c r="Y230" i="11"/>
  <c r="Y232" i="11"/>
  <c r="Y234" i="11"/>
  <c r="Y236" i="11"/>
  <c r="Y238" i="11"/>
  <c r="Y240" i="11"/>
  <c r="Y242" i="11"/>
  <c r="Y244" i="11"/>
  <c r="Y246" i="11"/>
  <c r="Y248" i="11"/>
  <c r="Y250" i="11"/>
  <c r="Y252" i="11"/>
  <c r="Y254" i="11"/>
  <c r="Y256" i="11"/>
  <c r="Y258" i="11"/>
  <c r="Y260" i="11"/>
  <c r="Y262" i="11"/>
  <c r="Y264" i="11"/>
  <c r="Y266" i="11"/>
  <c r="Y268" i="11"/>
  <c r="Y270" i="11"/>
  <c r="Y272" i="11"/>
  <c r="Y274" i="11"/>
  <c r="Y276" i="11"/>
  <c r="Y278" i="11"/>
  <c r="Y280" i="11"/>
  <c r="Y282" i="11"/>
  <c r="Y284" i="11"/>
  <c r="Y286" i="11"/>
  <c r="Y288" i="11"/>
  <c r="Y290" i="11"/>
  <c r="Y292" i="11"/>
  <c r="Y294" i="11"/>
  <c r="Y296" i="11"/>
  <c r="Y298" i="11"/>
  <c r="Y300" i="11"/>
  <c r="Y302" i="11"/>
  <c r="Y304" i="11"/>
  <c r="Y306" i="11"/>
  <c r="Y308" i="11"/>
  <c r="Y310" i="11"/>
  <c r="Y312" i="11"/>
  <c r="Y314" i="11"/>
  <c r="Y316" i="11"/>
  <c r="Y318" i="11"/>
  <c r="Y320" i="11"/>
  <c r="Y322" i="11"/>
  <c r="Y324" i="11"/>
  <c r="Y326" i="11"/>
  <c r="Y328" i="11"/>
  <c r="Y330" i="11"/>
  <c r="Y332" i="11"/>
  <c r="Y334" i="11"/>
  <c r="Y336" i="11"/>
  <c r="Y338" i="11"/>
  <c r="Y340" i="11"/>
  <c r="Y342" i="11"/>
  <c r="Y344" i="11"/>
  <c r="Y346" i="11"/>
  <c r="Y348" i="11"/>
  <c r="Y350" i="11"/>
  <c r="Y352" i="11"/>
  <c r="Y354" i="11"/>
  <c r="Y356" i="11"/>
  <c r="Y358" i="11"/>
  <c r="Y360" i="11"/>
  <c r="Y362" i="11"/>
  <c r="Y364" i="11"/>
  <c r="Y366" i="11"/>
  <c r="Y368" i="11"/>
  <c r="Y370" i="11"/>
  <c r="Y372" i="11"/>
  <c r="Y374" i="11"/>
  <c r="Y376" i="11"/>
  <c r="Y378" i="11"/>
  <c r="Y380" i="11"/>
  <c r="Y382" i="11"/>
  <c r="Y384" i="11"/>
  <c r="Y386" i="11"/>
  <c r="Y388" i="11"/>
  <c r="Y390" i="11"/>
  <c r="Y392" i="11"/>
  <c r="Y394" i="11"/>
  <c r="Y396" i="11"/>
  <c r="Y398" i="11"/>
  <c r="Y400" i="11"/>
  <c r="Y402" i="11"/>
  <c r="Y404" i="11"/>
  <c r="Y406" i="11"/>
  <c r="Y408" i="11"/>
  <c r="Y410" i="11"/>
  <c r="Y412" i="11"/>
  <c r="Y414" i="11"/>
  <c r="Y416" i="11"/>
  <c r="Y418" i="11"/>
  <c r="Y420" i="11"/>
  <c r="Y422" i="11"/>
  <c r="Y424" i="11"/>
  <c r="Y426" i="11"/>
  <c r="Y428" i="11"/>
  <c r="Y430" i="11"/>
  <c r="Y432" i="11"/>
  <c r="Y434" i="11"/>
  <c r="Y436" i="11"/>
  <c r="Y438" i="11"/>
  <c r="Y440" i="11"/>
  <c r="Y442" i="11"/>
  <c r="Y444" i="11"/>
  <c r="Y446" i="11"/>
  <c r="Y448" i="11"/>
  <c r="Y450" i="11"/>
  <c r="Y452" i="11"/>
  <c r="Y454" i="11"/>
  <c r="Y456" i="11"/>
  <c r="Y458" i="11"/>
  <c r="Y460" i="11"/>
  <c r="Y462" i="11"/>
  <c r="Y464" i="11"/>
  <c r="Y466" i="11"/>
  <c r="Y468" i="11"/>
  <c r="Y470" i="11"/>
  <c r="Y472" i="11"/>
  <c r="Y474" i="11"/>
  <c r="Y476" i="11"/>
  <c r="Y478" i="11"/>
  <c r="Y480" i="11"/>
  <c r="Y482" i="11"/>
  <c r="Y484" i="11"/>
  <c r="Y486" i="11"/>
  <c r="Y488" i="11"/>
  <c r="Y490" i="11"/>
  <c r="Y492" i="11"/>
  <c r="Y494" i="11"/>
  <c r="Y496" i="11"/>
  <c r="Y498" i="11"/>
  <c r="Y500" i="11"/>
  <c r="Y502" i="11"/>
  <c r="Y504" i="11"/>
  <c r="Y506" i="11"/>
  <c r="Y508" i="11"/>
  <c r="Y510" i="11"/>
  <c r="Y512" i="11"/>
  <c r="Y514" i="11"/>
  <c r="Y516" i="11"/>
  <c r="Y518" i="11"/>
  <c r="Y520" i="11"/>
  <c r="Y522" i="11"/>
  <c r="Y524" i="11"/>
  <c r="Y526" i="11"/>
  <c r="Y528" i="11"/>
  <c r="Y530" i="11"/>
  <c r="Y532" i="11"/>
  <c r="Y534" i="11"/>
  <c r="Y536" i="11"/>
  <c r="Y538" i="11"/>
  <c r="Y540" i="11"/>
  <c r="Y542" i="11"/>
  <c r="Y544" i="11"/>
  <c r="Y546" i="11"/>
  <c r="Y548" i="11"/>
  <c r="Y552" i="11"/>
  <c r="Y554" i="11"/>
  <c r="Y556" i="11"/>
  <c r="Y558" i="11"/>
  <c r="Y560" i="11"/>
  <c r="Y562" i="11"/>
  <c r="Y564" i="11"/>
  <c r="Y566" i="11"/>
  <c r="Y568" i="11"/>
  <c r="Y570" i="11"/>
  <c r="Y572" i="11"/>
  <c r="Y574" i="11"/>
  <c r="Y576" i="11"/>
  <c r="Y578" i="11"/>
  <c r="Y580" i="11"/>
  <c r="Y582" i="11"/>
  <c r="Y584" i="11"/>
  <c r="Y586" i="11"/>
  <c r="Y588" i="11"/>
  <c r="Y590" i="11"/>
  <c r="Y592" i="11"/>
  <c r="Y594" i="11"/>
  <c r="Y596" i="11"/>
  <c r="Y598" i="11"/>
  <c r="Y600" i="11"/>
  <c r="Y602" i="11"/>
  <c r="Y604" i="11"/>
  <c r="Y606" i="11"/>
  <c r="Y608" i="11"/>
  <c r="Y610" i="11"/>
  <c r="Y612" i="11"/>
  <c r="Y614" i="11"/>
  <c r="Y616" i="11"/>
  <c r="Y618" i="11"/>
  <c r="Y620" i="11"/>
  <c r="Y622" i="11"/>
  <c r="Y624" i="11"/>
  <c r="Y628" i="11"/>
  <c r="Y630" i="11"/>
  <c r="Y634" i="11"/>
  <c r="Y636" i="11"/>
  <c r="Y640" i="11"/>
  <c r="Y644" i="11"/>
  <c r="Y646" i="11"/>
  <c r="Y650" i="11"/>
  <c r="Y652" i="11"/>
  <c r="Y656" i="11"/>
  <c r="Y660" i="11"/>
  <c r="Y662" i="11"/>
  <c r="Y666" i="11"/>
  <c r="Y668" i="11"/>
  <c r="Y672" i="11"/>
  <c r="Y676" i="11"/>
  <c r="Y678" i="11"/>
  <c r="Y682" i="11"/>
  <c r="Y684" i="11"/>
  <c r="Y688" i="11"/>
  <c r="Y692" i="11"/>
  <c r="Y694" i="11"/>
  <c r="Y698" i="11"/>
  <c r="Y700" i="11"/>
  <c r="Y704" i="11"/>
  <c r="Y708" i="11"/>
  <c r="Y710" i="11"/>
  <c r="Y714" i="11"/>
  <c r="Y716" i="11"/>
  <c r="Y720" i="11"/>
  <c r="Y724" i="11"/>
  <c r="Y726" i="11"/>
  <c r="Y730" i="11"/>
  <c r="Y732" i="11"/>
  <c r="Y736" i="11"/>
  <c r="Y742" i="11"/>
  <c r="Y746" i="11"/>
  <c r="Y748" i="11"/>
  <c r="Y750" i="11"/>
  <c r="Y752" i="11"/>
  <c r="Y756" i="11"/>
  <c r="Y758" i="11"/>
  <c r="Y762" i="11"/>
  <c r="Y766" i="11"/>
  <c r="Y768" i="11"/>
  <c r="Y770" i="11"/>
  <c r="Y772" i="11"/>
  <c r="Y774" i="11"/>
  <c r="Y776" i="11"/>
  <c r="Y778" i="11"/>
  <c r="Y780" i="11"/>
  <c r="Y782" i="11"/>
  <c r="Y784" i="11"/>
  <c r="Y786" i="11"/>
  <c r="Y788" i="11"/>
  <c r="Y7" i="1"/>
  <c r="Y11" i="1"/>
  <c r="Y13" i="1"/>
  <c r="Y19" i="1"/>
  <c r="Y21" i="1"/>
  <c r="Y23" i="1"/>
  <c r="Y25" i="1"/>
  <c r="Y27" i="1"/>
  <c r="Y29" i="1"/>
  <c r="Y31" i="1"/>
  <c r="Y37" i="1"/>
  <c r="Y8" i="2"/>
  <c r="Y10" i="2"/>
  <c r="Y12" i="2"/>
  <c r="Y16" i="2"/>
  <c r="Y18" i="2"/>
  <c r="Y20" i="2"/>
  <c r="Y6" i="3"/>
  <c r="Y8" i="3"/>
  <c r="Y10" i="3"/>
  <c r="Y12" i="3"/>
  <c r="Y14" i="3"/>
  <c r="Y16" i="3"/>
  <c r="Y18" i="3"/>
  <c r="Y20" i="3"/>
  <c r="Y7" i="4"/>
  <c r="Y9" i="4"/>
  <c r="Y11" i="4"/>
  <c r="Y13" i="4"/>
  <c r="Y15" i="4"/>
  <c r="Y17" i="4"/>
  <c r="Y19" i="4"/>
  <c r="Y21" i="4"/>
  <c r="Y8" i="5"/>
  <c r="Y10" i="5"/>
  <c r="Y12" i="5"/>
  <c r="Y14" i="5"/>
  <c r="Y16" i="5"/>
  <c r="Y18" i="5"/>
  <c r="Y24" i="5"/>
  <c r="Y26" i="5"/>
  <c r="Y28" i="5"/>
  <c r="Y30" i="5"/>
  <c r="Y33" i="5"/>
  <c r="Y34" i="5"/>
  <c r="Y7" i="6"/>
  <c r="Y9" i="6"/>
  <c r="Y13" i="6"/>
  <c r="Y7" i="7"/>
  <c r="Y6" i="8"/>
  <c r="Y15" i="8"/>
  <c r="Y9" i="8"/>
  <c r="Y11" i="8"/>
  <c r="Y13" i="8"/>
  <c r="Y16" i="8"/>
  <c r="Y18" i="8"/>
  <c r="Y6" i="9"/>
  <c r="Y8" i="9"/>
  <c r="Y10" i="9"/>
  <c r="Y12" i="9"/>
  <c r="Y21" i="9"/>
  <c r="Y14" i="9"/>
  <c r="Y16" i="9"/>
  <c r="Y17" i="9"/>
  <c r="Y24" i="9"/>
  <c r="Y7" i="10"/>
  <c r="Y9" i="10"/>
  <c r="Y11" i="10"/>
  <c r="Y13" i="10"/>
  <c r="Y15" i="10"/>
  <c r="Y20" i="10"/>
  <c r="Y17" i="10"/>
  <c r="AD94" i="12"/>
  <c r="AD93" i="12"/>
  <c r="AD92" i="12"/>
  <c r="AD91" i="12"/>
  <c r="AD90" i="12"/>
  <c r="AD89" i="12"/>
  <c r="AD88" i="12"/>
  <c r="AD87" i="12"/>
  <c r="AD86" i="12"/>
  <c r="AD85" i="12"/>
  <c r="AD84" i="12"/>
  <c r="AD83" i="12"/>
  <c r="AD82" i="12"/>
  <c r="AD81" i="12"/>
  <c r="AD80" i="12"/>
  <c r="AD79" i="12"/>
  <c r="AD78" i="12"/>
  <c r="AD77" i="12"/>
  <c r="AD76" i="12"/>
  <c r="AD75" i="12"/>
  <c r="AD74" i="12"/>
  <c r="AD73" i="12"/>
  <c r="AD72" i="12"/>
  <c r="AD71" i="12"/>
  <c r="AD70" i="12"/>
  <c r="AD69" i="12"/>
  <c r="AD68" i="12"/>
  <c r="AD67" i="12"/>
  <c r="AD66" i="12"/>
  <c r="AD65" i="12"/>
  <c r="AD64" i="12"/>
  <c r="AD63" i="12"/>
  <c r="AD62" i="12"/>
  <c r="AD61" i="12"/>
  <c r="AD60" i="12"/>
  <c r="AD59" i="12"/>
  <c r="AD58" i="12"/>
  <c r="AD57" i="12"/>
  <c r="AD56" i="12"/>
  <c r="AD55" i="12"/>
  <c r="AD54" i="12"/>
  <c r="AD53" i="12"/>
  <c r="AD52" i="12"/>
  <c r="AD51" i="12"/>
  <c r="AD50" i="12"/>
  <c r="AD49" i="12"/>
  <c r="AD48" i="12"/>
  <c r="AD47" i="12"/>
  <c r="AD46" i="12"/>
  <c r="AD45" i="12"/>
  <c r="AD44" i="12"/>
  <c r="AD43" i="12"/>
  <c r="AD42" i="12"/>
  <c r="AD41" i="12"/>
  <c r="AD40" i="12"/>
  <c r="AD39" i="12"/>
  <c r="AD38" i="12"/>
  <c r="AD37" i="12"/>
  <c r="AD36" i="12"/>
  <c r="AD35" i="12"/>
  <c r="AD34" i="12"/>
  <c r="AD33" i="12"/>
  <c r="AD32" i="12"/>
  <c r="AD31" i="12"/>
  <c r="AD30" i="12"/>
  <c r="AD29" i="12"/>
  <c r="AD28" i="12"/>
  <c r="AD27" i="12"/>
  <c r="AD26" i="12"/>
  <c r="AD25" i="12"/>
  <c r="AD24" i="12"/>
  <c r="AD23" i="12"/>
  <c r="AD22" i="12"/>
  <c r="AD21" i="12"/>
  <c r="AD20" i="12"/>
  <c r="AD19" i="12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AD4" i="12"/>
  <c r="AD3" i="12"/>
  <c r="AD2" i="12"/>
  <c r="AD789" i="11"/>
  <c r="AD788" i="11"/>
  <c r="AD787" i="11"/>
  <c r="AD786" i="11"/>
  <c r="AD785" i="11"/>
  <c r="AD784" i="11"/>
  <c r="AD783" i="11"/>
  <c r="AD782" i="11"/>
  <c r="AD781" i="11"/>
  <c r="AD780" i="11"/>
  <c r="AD779" i="11"/>
  <c r="AD778" i="11"/>
  <c r="AD777" i="11"/>
  <c r="AD776" i="11"/>
  <c r="AD775" i="11"/>
  <c r="AD774" i="11"/>
  <c r="AD773" i="11"/>
  <c r="AD772" i="11"/>
  <c r="AD771" i="11"/>
  <c r="AD770" i="11"/>
  <c r="AD768" i="11"/>
  <c r="AD767" i="11"/>
  <c r="AD766" i="11"/>
  <c r="AD765" i="11"/>
  <c r="AD764" i="11"/>
  <c r="AD763" i="11"/>
  <c r="AD762" i="11"/>
  <c r="AD761" i="11"/>
  <c r="AD760" i="11"/>
  <c r="AD759" i="11"/>
  <c r="AD758" i="11"/>
  <c r="AD757" i="11"/>
  <c r="AD756" i="11"/>
  <c r="AD755" i="11"/>
  <c r="AD754" i="11"/>
  <c r="AD753" i="11"/>
  <c r="AD752" i="11"/>
  <c r="AD751" i="11"/>
  <c r="AD750" i="11"/>
  <c r="AD749" i="11"/>
  <c r="AD748" i="11"/>
  <c r="AD747" i="11"/>
  <c r="AD746" i="11"/>
  <c r="AD745" i="11"/>
  <c r="AD744" i="11"/>
  <c r="AD743" i="11"/>
  <c r="AD742" i="11"/>
  <c r="AD741" i="11"/>
  <c r="AD740" i="11"/>
  <c r="AD739" i="11"/>
  <c r="AD738" i="11"/>
  <c r="AD737" i="11"/>
  <c r="AD736" i="11"/>
  <c r="AD735" i="11"/>
  <c r="AD734" i="11"/>
  <c r="AD733" i="11"/>
  <c r="AD732" i="11"/>
  <c r="AD731" i="11"/>
  <c r="AD730" i="11"/>
  <c r="AD729" i="11"/>
  <c r="AD728" i="11"/>
  <c r="AD727" i="11"/>
  <c r="AD726" i="11"/>
  <c r="AD725" i="11"/>
  <c r="AD724" i="11"/>
  <c r="AD723" i="11"/>
  <c r="AD722" i="11"/>
  <c r="AD721" i="11"/>
  <c r="AD720" i="11"/>
  <c r="AD719" i="11"/>
  <c r="AD718" i="11"/>
  <c r="AD717" i="11"/>
  <c r="AD716" i="11"/>
  <c r="AD715" i="11"/>
  <c r="AD714" i="11"/>
  <c r="AD713" i="11"/>
  <c r="AD712" i="11"/>
  <c r="AD711" i="11"/>
  <c r="AD710" i="11"/>
  <c r="AD709" i="11"/>
  <c r="AD708" i="11"/>
  <c r="AD707" i="11"/>
  <c r="AD706" i="11"/>
  <c r="AD705" i="11"/>
  <c r="AD704" i="11"/>
  <c r="AD703" i="11"/>
  <c r="AD702" i="11"/>
  <c r="AD701" i="11"/>
  <c r="AD700" i="11"/>
  <c r="AD699" i="11"/>
  <c r="AD698" i="11"/>
  <c r="AD697" i="11"/>
  <c r="AD696" i="11"/>
  <c r="AD695" i="11"/>
  <c r="AD694" i="11"/>
  <c r="AD693" i="11"/>
  <c r="AD692" i="11"/>
  <c r="AD691" i="11"/>
  <c r="AD690" i="11"/>
  <c r="AD689" i="11"/>
  <c r="AD688" i="11"/>
  <c r="AD687" i="11"/>
  <c r="AD686" i="11"/>
  <c r="AD685" i="11"/>
  <c r="AD684" i="11"/>
  <c r="AD683" i="11"/>
  <c r="AD682" i="11"/>
  <c r="AD681" i="11"/>
  <c r="AD680" i="11"/>
  <c r="AD679" i="11"/>
  <c r="AD678" i="11"/>
  <c r="AD677" i="11"/>
  <c r="AD676" i="11"/>
  <c r="AD675" i="11"/>
  <c r="AD674" i="11"/>
  <c r="AD673" i="11"/>
  <c r="AD672" i="11"/>
  <c r="AD671" i="11"/>
  <c r="AD670" i="11"/>
  <c r="AD669" i="11"/>
  <c r="AD668" i="11"/>
  <c r="AD667" i="11"/>
  <c r="AD666" i="11"/>
  <c r="AD665" i="11"/>
  <c r="AD664" i="11"/>
  <c r="AD663" i="11"/>
  <c r="AD662" i="11"/>
  <c r="AD661" i="11"/>
  <c r="AD660" i="11"/>
  <c r="AD659" i="11"/>
  <c r="AD658" i="11"/>
  <c r="AD657" i="11"/>
  <c r="AD656" i="11"/>
  <c r="AD655" i="11"/>
  <c r="AD654" i="11"/>
  <c r="AD653" i="11"/>
  <c r="AD652" i="11"/>
  <c r="AD651" i="11"/>
  <c r="AD650" i="11"/>
  <c r="AD649" i="11"/>
  <c r="AD648" i="11"/>
  <c r="AD647" i="11"/>
  <c r="AD646" i="11"/>
  <c r="AD645" i="11"/>
  <c r="AD644" i="11"/>
  <c r="AD643" i="11"/>
  <c r="AD642" i="11"/>
  <c r="AD641" i="11"/>
  <c r="AD640" i="11"/>
  <c r="AD639" i="11"/>
  <c r="AD638" i="11"/>
  <c r="AD637" i="11"/>
  <c r="AD636" i="11"/>
  <c r="AD635" i="11"/>
  <c r="AD634" i="11"/>
  <c r="AD633" i="11"/>
  <c r="AD632" i="11"/>
  <c r="AD631" i="11"/>
  <c r="AD630" i="11"/>
  <c r="AD629" i="11"/>
  <c r="AD628" i="11"/>
  <c r="AD627" i="11"/>
  <c r="AD626" i="11"/>
  <c r="AD625" i="11"/>
  <c r="AD624" i="11"/>
  <c r="AD623" i="11"/>
  <c r="AD622" i="11"/>
  <c r="AD621" i="11"/>
  <c r="AD620" i="11"/>
  <c r="AD619" i="11"/>
  <c r="AD618" i="11"/>
  <c r="AD617" i="11"/>
  <c r="AD616" i="11"/>
  <c r="AD615" i="11"/>
  <c r="AD614" i="11"/>
  <c r="AD613" i="11"/>
  <c r="AD612" i="11"/>
  <c r="AD611" i="11"/>
  <c r="AD610" i="11"/>
  <c r="AD609" i="11"/>
  <c r="AD608" i="11"/>
  <c r="AD607" i="11"/>
  <c r="AD606" i="11"/>
  <c r="AD605" i="11"/>
  <c r="AD604" i="11"/>
  <c r="AD603" i="11"/>
  <c r="AD602" i="11"/>
  <c r="AD601" i="11"/>
  <c r="AD600" i="11"/>
  <c r="AD599" i="11"/>
  <c r="AD598" i="11"/>
  <c r="AD597" i="11"/>
  <c r="AD596" i="11"/>
  <c r="AD595" i="11"/>
  <c r="AD594" i="11"/>
  <c r="AD593" i="11"/>
  <c r="AD592" i="11"/>
  <c r="AD591" i="11"/>
  <c r="AD590" i="11"/>
  <c r="AD589" i="11"/>
  <c r="AD588" i="11"/>
  <c r="AD587" i="11"/>
  <c r="AD586" i="11"/>
  <c r="AD585" i="11"/>
  <c r="AD584" i="11"/>
  <c r="AD583" i="11"/>
  <c r="AD582" i="11"/>
  <c r="AD581" i="11"/>
  <c r="AD580" i="11"/>
  <c r="AD579" i="11"/>
  <c r="AD578" i="11"/>
  <c r="AD577" i="11"/>
  <c r="AD576" i="11"/>
  <c r="AD575" i="11"/>
  <c r="AD574" i="11"/>
  <c r="AD573" i="11"/>
  <c r="AD572" i="11"/>
  <c r="AD571" i="11"/>
  <c r="AD570" i="11"/>
  <c r="AD569" i="11"/>
  <c r="AD568" i="11"/>
  <c r="AD567" i="11"/>
  <c r="AD566" i="11"/>
  <c r="AD565" i="11"/>
  <c r="AD564" i="11"/>
  <c r="AD563" i="11"/>
  <c r="AD562" i="11"/>
  <c r="AD561" i="11"/>
  <c r="AD560" i="11"/>
  <c r="AD559" i="11"/>
  <c r="AD558" i="11"/>
  <c r="AD557" i="11"/>
  <c r="AD556" i="11"/>
  <c r="AD555" i="11"/>
  <c r="AD554" i="11"/>
  <c r="AD553" i="11"/>
  <c r="AD552" i="11"/>
  <c r="AD551" i="11"/>
  <c r="AD550" i="11"/>
  <c r="AD549" i="11"/>
  <c r="AD548" i="11"/>
  <c r="AD547" i="11"/>
  <c r="AD546" i="11"/>
  <c r="AD545" i="11"/>
  <c r="AD544" i="11"/>
  <c r="AD543" i="11"/>
  <c r="AD542" i="11"/>
  <c r="AD541" i="11"/>
  <c r="AD540" i="11"/>
  <c r="AD539" i="11"/>
  <c r="AD538" i="11"/>
  <c r="AD537" i="11"/>
  <c r="AD536" i="11"/>
  <c r="AD535" i="11"/>
  <c r="AD534" i="11"/>
  <c r="AD533" i="11"/>
  <c r="AD532" i="11"/>
  <c r="AD531" i="11"/>
  <c r="AD530" i="11"/>
  <c r="AD529" i="11"/>
  <c r="AD528" i="11"/>
  <c r="AD527" i="11"/>
  <c r="AD526" i="11"/>
  <c r="AD525" i="11"/>
  <c r="AD524" i="11"/>
  <c r="AD523" i="11"/>
  <c r="AD522" i="11"/>
  <c r="AD521" i="11"/>
  <c r="AD520" i="11"/>
  <c r="AD519" i="11"/>
  <c r="AD518" i="11"/>
  <c r="AD517" i="11"/>
  <c r="AD516" i="11"/>
  <c r="AD515" i="11"/>
  <c r="AD514" i="11"/>
  <c r="AD513" i="11"/>
  <c r="AD512" i="11"/>
  <c r="AD511" i="11"/>
  <c r="AD510" i="11"/>
  <c r="AD509" i="11"/>
  <c r="AD508" i="11"/>
  <c r="AD507" i="11"/>
  <c r="AD506" i="11"/>
  <c r="AD505" i="11"/>
  <c r="AD504" i="11"/>
  <c r="AD503" i="11"/>
  <c r="AD502" i="11"/>
  <c r="AD501" i="11"/>
  <c r="AD500" i="11"/>
  <c r="AD499" i="11"/>
  <c r="AD498" i="11"/>
  <c r="AD497" i="11"/>
  <c r="AD496" i="11"/>
  <c r="AD495" i="11"/>
  <c r="AD494" i="11"/>
  <c r="AD493" i="11"/>
  <c r="AD492" i="11"/>
  <c r="AD491" i="11"/>
  <c r="AD490" i="11"/>
  <c r="AD489" i="11"/>
  <c r="AD488" i="11"/>
  <c r="AD487" i="11"/>
  <c r="AD486" i="11"/>
  <c r="AD485" i="11"/>
  <c r="AD484" i="11"/>
  <c r="AD483" i="11"/>
  <c r="AD482" i="11"/>
  <c r="AD481" i="11"/>
  <c r="AD480" i="11"/>
  <c r="AD479" i="11"/>
  <c r="AD478" i="11"/>
  <c r="AD477" i="11"/>
  <c r="AD476" i="11"/>
  <c r="AD475" i="11"/>
  <c r="AD474" i="11"/>
  <c r="AD473" i="11"/>
  <c r="AD472" i="11"/>
  <c r="AD471" i="11"/>
  <c r="AD470" i="11"/>
  <c r="AD469" i="11"/>
  <c r="AD468" i="11"/>
  <c r="AD467" i="11"/>
  <c r="AD466" i="11"/>
  <c r="AD465" i="11"/>
  <c r="AD464" i="11"/>
  <c r="AD463" i="11"/>
  <c r="AD462" i="11"/>
  <c r="AD461" i="11"/>
  <c r="AD460" i="11"/>
  <c r="AD459" i="11"/>
  <c r="AD458" i="11"/>
  <c r="AD457" i="11"/>
  <c r="AD456" i="11"/>
  <c r="AD455" i="11"/>
  <c r="AD454" i="11"/>
  <c r="AD453" i="11"/>
  <c r="AD452" i="11"/>
  <c r="AD451" i="11"/>
  <c r="AD450" i="11"/>
  <c r="AD449" i="11"/>
  <c r="AD448" i="11"/>
  <c r="AD447" i="11"/>
  <c r="AD446" i="11"/>
  <c r="AD445" i="11"/>
  <c r="AD444" i="11"/>
  <c r="AD443" i="11"/>
  <c r="AD442" i="11"/>
  <c r="AD441" i="11"/>
  <c r="AD440" i="11"/>
  <c r="AD439" i="11"/>
  <c r="AD438" i="11"/>
  <c r="AD437" i="11"/>
  <c r="AD436" i="11"/>
  <c r="AD435" i="11"/>
  <c r="AD434" i="11"/>
  <c r="AD433" i="11"/>
  <c r="AD432" i="11"/>
  <c r="AD431" i="11"/>
  <c r="AD430" i="11"/>
  <c r="AD429" i="11"/>
  <c r="AD428" i="11"/>
  <c r="AD427" i="11"/>
  <c r="AD426" i="11"/>
  <c r="AD425" i="11"/>
  <c r="AD424" i="11"/>
  <c r="AD423" i="11"/>
  <c r="AD422" i="11"/>
  <c r="AD421" i="11"/>
  <c r="AD420" i="11"/>
  <c r="AD419" i="11"/>
  <c r="AD418" i="11"/>
  <c r="AD417" i="11"/>
  <c r="AD416" i="11"/>
  <c r="AD415" i="11"/>
  <c r="AD414" i="11"/>
  <c r="AD413" i="11"/>
  <c r="AD412" i="11"/>
  <c r="AD411" i="11"/>
  <c r="AD410" i="11"/>
  <c r="AD409" i="11"/>
  <c r="AD408" i="11"/>
  <c r="AD407" i="11"/>
  <c r="AD406" i="11"/>
  <c r="AD405" i="11"/>
  <c r="AD404" i="11"/>
  <c r="AD403" i="11"/>
  <c r="AD402" i="11"/>
  <c r="AD401" i="11"/>
  <c r="AD400" i="11"/>
  <c r="AD399" i="11"/>
  <c r="AD398" i="11"/>
  <c r="AD397" i="11"/>
  <c r="AD396" i="11"/>
  <c r="AD395" i="11"/>
  <c r="AD394" i="11"/>
  <c r="AD393" i="11"/>
  <c r="AD392" i="11"/>
  <c r="AD391" i="11"/>
  <c r="AD390" i="11"/>
  <c r="AD389" i="11"/>
  <c r="AD388" i="11"/>
  <c r="AD387" i="11"/>
  <c r="AD386" i="11"/>
  <c r="AD385" i="11"/>
  <c r="AD384" i="11"/>
  <c r="AD383" i="11"/>
  <c r="AD382" i="11"/>
  <c r="AD381" i="11"/>
  <c r="AD380" i="11"/>
  <c r="AD379" i="11"/>
  <c r="AD378" i="11"/>
  <c r="AD377" i="11"/>
  <c r="AD376" i="11"/>
  <c r="AD375" i="11"/>
  <c r="AD374" i="11"/>
  <c r="AD373" i="11"/>
  <c r="AD372" i="11"/>
  <c r="AD371" i="11"/>
  <c r="AD370" i="11"/>
  <c r="AD369" i="11"/>
  <c r="AD368" i="11"/>
  <c r="AD367" i="11"/>
  <c r="AD366" i="11"/>
  <c r="AD365" i="11"/>
  <c r="AD364" i="11"/>
  <c r="AD363" i="11"/>
  <c r="AD362" i="11"/>
  <c r="AD361" i="11"/>
  <c r="AD360" i="11"/>
  <c r="AD359" i="11"/>
  <c r="AD358" i="11"/>
  <c r="AD357" i="11"/>
  <c r="AD356" i="11"/>
  <c r="AD355" i="11"/>
  <c r="AD354" i="11"/>
  <c r="AD353" i="11"/>
  <c r="AD352" i="11"/>
  <c r="AD351" i="11"/>
  <c r="AD350" i="11"/>
  <c r="AD349" i="11"/>
  <c r="AD348" i="11"/>
  <c r="AD347" i="11"/>
  <c r="AD346" i="11"/>
  <c r="AD345" i="11"/>
  <c r="AD344" i="11"/>
  <c r="AD343" i="11"/>
  <c r="AD342" i="11"/>
  <c r="AD341" i="11"/>
  <c r="AD340" i="11"/>
  <c r="AD339" i="11"/>
  <c r="AD338" i="11"/>
  <c r="AD337" i="11"/>
  <c r="AD336" i="11"/>
  <c r="AD335" i="11"/>
  <c r="AD334" i="11"/>
  <c r="AD333" i="11"/>
  <c r="AD332" i="11"/>
  <c r="AD331" i="11"/>
  <c r="AD330" i="11"/>
  <c r="AD329" i="11"/>
  <c r="AD328" i="11"/>
  <c r="AD327" i="11"/>
  <c r="AD326" i="11"/>
  <c r="AD325" i="11"/>
  <c r="AD324" i="11"/>
  <c r="AD323" i="11"/>
  <c r="AD322" i="11"/>
  <c r="AD321" i="11"/>
  <c r="AD320" i="11"/>
  <c r="AD319" i="11"/>
  <c r="AD318" i="11"/>
  <c r="AD317" i="11"/>
  <c r="AD316" i="11"/>
  <c r="AD315" i="11"/>
  <c r="AD314" i="11"/>
  <c r="AD313" i="11"/>
  <c r="AD312" i="11"/>
  <c r="AD311" i="11"/>
  <c r="AD310" i="11"/>
  <c r="AD309" i="11"/>
  <c r="AD308" i="11"/>
  <c r="AD307" i="11"/>
  <c r="AD306" i="11"/>
  <c r="AD305" i="11"/>
  <c r="AD304" i="11"/>
  <c r="AD303" i="11"/>
  <c r="AD302" i="11"/>
  <c r="AD301" i="11"/>
  <c r="AD300" i="11"/>
  <c r="AD299" i="11"/>
  <c r="AD298" i="11"/>
  <c r="AD297" i="11"/>
  <c r="AD296" i="11"/>
  <c r="AD295" i="11"/>
  <c r="AD294" i="11"/>
  <c r="AD293" i="11"/>
  <c r="AD292" i="11"/>
  <c r="AD291" i="11"/>
  <c r="AD290" i="11"/>
  <c r="AD289" i="11"/>
  <c r="AD288" i="11"/>
  <c r="AD287" i="11"/>
  <c r="AD286" i="11"/>
  <c r="AD285" i="11"/>
  <c r="AD284" i="11"/>
  <c r="AD283" i="11"/>
  <c r="AD282" i="11"/>
  <c r="AD281" i="11"/>
  <c r="AD280" i="11"/>
  <c r="AD279" i="11"/>
  <c r="AD278" i="11"/>
  <c r="AD277" i="11"/>
  <c r="AD276" i="11"/>
  <c r="AD275" i="11"/>
  <c r="AD274" i="11"/>
  <c r="AD273" i="11"/>
  <c r="AD272" i="11"/>
  <c r="AD271" i="11"/>
  <c r="AD270" i="11"/>
  <c r="AD269" i="11"/>
  <c r="AD268" i="11"/>
  <c r="AD267" i="11"/>
  <c r="AD266" i="11"/>
  <c r="AD265" i="11"/>
  <c r="AD264" i="11"/>
  <c r="AD263" i="11"/>
  <c r="AD262" i="11"/>
  <c r="AD261" i="11"/>
  <c r="AD260" i="11"/>
  <c r="AD259" i="11"/>
  <c r="AD258" i="11"/>
  <c r="AD257" i="11"/>
  <c r="AD256" i="11"/>
  <c r="AD255" i="11"/>
  <c r="AD254" i="11"/>
  <c r="AD253" i="11"/>
  <c r="AD252" i="11"/>
  <c r="AD251" i="11"/>
  <c r="AD250" i="11"/>
  <c r="AD249" i="11"/>
  <c r="AD248" i="11"/>
  <c r="AD247" i="11"/>
  <c r="AD246" i="11"/>
  <c r="AD245" i="11"/>
  <c r="AD244" i="11"/>
  <c r="AD243" i="11"/>
  <c r="AD242" i="11"/>
  <c r="AD241" i="11"/>
  <c r="AD240" i="11"/>
  <c r="AD239" i="11"/>
  <c r="AD238" i="11"/>
  <c r="AD237" i="11"/>
  <c r="AD236" i="11"/>
  <c r="AD235" i="11"/>
  <c r="AD234" i="11"/>
  <c r="AD233" i="11"/>
  <c r="AD232" i="11"/>
  <c r="AD231" i="11"/>
  <c r="AD230" i="11"/>
  <c r="AD229" i="11"/>
  <c r="AD228" i="11"/>
  <c r="AD227" i="11"/>
  <c r="AD226" i="11"/>
  <c r="AD225" i="11"/>
  <c r="AD224" i="11"/>
  <c r="AD223" i="11"/>
  <c r="AD222" i="11"/>
  <c r="AD221" i="11"/>
  <c r="AD220" i="11"/>
  <c r="AD219" i="11"/>
  <c r="AD218" i="11"/>
  <c r="AD217" i="11"/>
  <c r="AD216" i="11"/>
  <c r="AD215" i="11"/>
  <c r="AD214" i="11"/>
  <c r="AD213" i="11"/>
  <c r="AD212" i="11"/>
  <c r="AD211" i="11"/>
  <c r="AD210" i="11"/>
  <c r="AD209" i="11"/>
  <c r="AD208" i="11"/>
  <c r="AD207" i="11"/>
  <c r="AD206" i="11"/>
  <c r="AD205" i="11"/>
  <c r="AD204" i="11"/>
  <c r="AD203" i="11"/>
  <c r="AD202" i="11"/>
  <c r="AD201" i="11"/>
  <c r="AD200" i="11"/>
  <c r="AD199" i="11"/>
  <c r="AD198" i="11"/>
  <c r="AD197" i="11"/>
  <c r="AD196" i="11"/>
  <c r="AD195" i="11"/>
  <c r="AD194" i="11"/>
  <c r="AD193" i="11"/>
  <c r="AD192" i="11"/>
  <c r="AD191" i="11"/>
  <c r="AD190" i="11"/>
  <c r="AD189" i="11"/>
  <c r="AD188" i="11"/>
  <c r="AD187" i="11"/>
  <c r="AD186" i="11"/>
  <c r="AD185" i="11"/>
  <c r="AD184" i="11"/>
  <c r="AD183" i="11"/>
  <c r="AD182" i="11"/>
  <c r="AD181" i="11"/>
  <c r="AD180" i="11"/>
  <c r="AD179" i="11"/>
  <c r="AD178" i="11"/>
  <c r="AD177" i="11"/>
  <c r="AD176" i="11"/>
  <c r="AD175" i="11"/>
  <c r="AD174" i="11"/>
  <c r="AD173" i="1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D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AD4" i="11"/>
  <c r="AD3" i="11"/>
  <c r="AD2" i="11"/>
  <c r="Y9" i="12"/>
  <c r="H9" i="12"/>
  <c r="K2" i="18"/>
  <c r="H2" i="18"/>
  <c r="K3" i="18"/>
  <c r="K4" i="18"/>
  <c r="K6" i="18"/>
  <c r="K7" i="18"/>
  <c r="K8" i="18"/>
  <c r="K10" i="18"/>
  <c r="K11" i="18"/>
  <c r="K12" i="18"/>
  <c r="K14" i="18"/>
  <c r="K16" i="18"/>
  <c r="K18" i="18"/>
  <c r="K20" i="18"/>
  <c r="K22" i="18"/>
  <c r="K24" i="18"/>
  <c r="K26" i="18"/>
  <c r="K28" i="18"/>
  <c r="K30" i="18"/>
  <c r="K32" i="18"/>
  <c r="K34" i="18"/>
  <c r="K36" i="18"/>
  <c r="K38" i="18"/>
  <c r="K40" i="18"/>
  <c r="K42" i="18"/>
  <c r="K44" i="18"/>
  <c r="K46" i="18"/>
  <c r="K48" i="18"/>
  <c r="K50" i="18"/>
  <c r="K52" i="18"/>
  <c r="K54" i="18"/>
  <c r="K56" i="18"/>
  <c r="K58" i="18"/>
  <c r="K60" i="18"/>
  <c r="K62" i="18"/>
  <c r="K64" i="18"/>
  <c r="K66" i="18"/>
  <c r="K68" i="18"/>
  <c r="K70" i="18"/>
  <c r="K2" i="16"/>
  <c r="H3" i="16"/>
  <c r="K5" i="16"/>
  <c r="K6" i="16"/>
  <c r="H7" i="16"/>
  <c r="K9" i="16"/>
  <c r="K10" i="16"/>
  <c r="I11" i="16"/>
  <c r="H11" i="16"/>
  <c r="K13" i="16"/>
  <c r="K14" i="16"/>
  <c r="I15" i="16"/>
  <c r="H15" i="16"/>
  <c r="H18" i="16"/>
  <c r="K19" i="16"/>
  <c r="H21" i="16"/>
  <c r="K23" i="16"/>
  <c r="K24" i="16"/>
  <c r="K25" i="16"/>
  <c r="I26" i="16"/>
  <c r="H26" i="16"/>
  <c r="K29" i="16"/>
  <c r="I31" i="16"/>
  <c r="H31" i="16"/>
  <c r="H34" i="16"/>
  <c r="K35" i="16"/>
  <c r="H37" i="16"/>
  <c r="K39" i="16"/>
  <c r="K40" i="16"/>
  <c r="K41" i="16"/>
  <c r="I42" i="16"/>
  <c r="H42" i="16"/>
  <c r="I43" i="16"/>
  <c r="H43" i="16"/>
  <c r="K45" i="16"/>
  <c r="I47" i="16"/>
  <c r="H47" i="16"/>
  <c r="H50" i="16"/>
  <c r="K51" i="16"/>
  <c r="H53" i="16"/>
  <c r="K55" i="16"/>
  <c r="K56" i="16"/>
  <c r="K57" i="16"/>
  <c r="I58" i="16"/>
  <c r="H58" i="16"/>
  <c r="K61" i="16"/>
  <c r="H63" i="16"/>
  <c r="I65" i="16"/>
  <c r="H65" i="16"/>
  <c r="H66" i="16"/>
  <c r="K67" i="16"/>
  <c r="H69" i="16"/>
  <c r="K71" i="16"/>
  <c r="K72" i="16"/>
  <c r="K73" i="16"/>
  <c r="K74" i="16"/>
  <c r="K77" i="16"/>
  <c r="K78" i="16"/>
  <c r="K80" i="16"/>
  <c r="K83" i="16"/>
  <c r="K84" i="16"/>
  <c r="H87" i="16"/>
  <c r="K89" i="16"/>
  <c r="K90" i="16"/>
  <c r="K91" i="16"/>
  <c r="K92" i="16"/>
  <c r="H94" i="16"/>
  <c r="K95" i="16"/>
  <c r="K96" i="16"/>
  <c r="K97" i="16"/>
  <c r="H99" i="16"/>
  <c r="K101" i="16"/>
  <c r="K102" i="16"/>
  <c r="K103" i="16"/>
  <c r="H103" i="16"/>
  <c r="K104" i="16"/>
  <c r="K105" i="16"/>
  <c r="H107" i="16"/>
  <c r="K108" i="16"/>
  <c r="K109" i="16"/>
  <c r="K111" i="16"/>
  <c r="H114" i="16"/>
  <c r="K115" i="16"/>
  <c r="H115" i="16"/>
  <c r="K116" i="16"/>
  <c r="K117" i="16"/>
  <c r="H119" i="16"/>
  <c r="K121" i="16"/>
  <c r="K122" i="16"/>
  <c r="K123" i="16"/>
  <c r="K124" i="16"/>
  <c r="H126" i="16"/>
  <c r="K127" i="16"/>
  <c r="K128" i="16"/>
  <c r="K129" i="16"/>
  <c r="H131" i="16"/>
  <c r="K133" i="16"/>
  <c r="K134" i="16"/>
  <c r="K135" i="16"/>
  <c r="H135" i="16"/>
  <c r="K136" i="16"/>
  <c r="K137" i="16"/>
  <c r="H139" i="16"/>
  <c r="K140" i="16"/>
  <c r="K141" i="16"/>
  <c r="K143" i="16"/>
  <c r="H146" i="16"/>
  <c r="K147" i="16"/>
  <c r="H147" i="16"/>
  <c r="K148" i="16"/>
  <c r="K149" i="16"/>
  <c r="I150" i="16"/>
  <c r="H151" i="16"/>
  <c r="K153" i="16"/>
  <c r="K154" i="16"/>
  <c r="K155" i="16"/>
  <c r="K156" i="16"/>
  <c r="H158" i="16"/>
  <c r="K159" i="16"/>
  <c r="K161" i="16"/>
  <c r="K165" i="16"/>
  <c r="K168" i="16"/>
  <c r="K169" i="16"/>
  <c r="K170" i="16"/>
  <c r="K172" i="16"/>
  <c r="H174" i="16"/>
  <c r="K175" i="16"/>
  <c r="K177" i="16"/>
  <c r="K181" i="16"/>
  <c r="K182" i="16"/>
  <c r="K186" i="16"/>
  <c r="H186" i="16"/>
  <c r="K188" i="16"/>
  <c r="K189" i="16"/>
  <c r="K194" i="16"/>
  <c r="H194" i="16"/>
  <c r="K195" i="16"/>
  <c r="K197" i="16"/>
  <c r="K198" i="16"/>
  <c r="K199" i="16"/>
  <c r="K200" i="16"/>
  <c r="H202" i="16"/>
  <c r="K204" i="16"/>
  <c r="H206" i="16"/>
  <c r="K209" i="16"/>
  <c r="K211" i="16"/>
  <c r="K213" i="16"/>
  <c r="H216" i="16"/>
  <c r="K217" i="16"/>
  <c r="K221" i="16"/>
  <c r="K222" i="16"/>
  <c r="K223" i="16"/>
  <c r="K225" i="16"/>
  <c r="K226" i="16"/>
  <c r="K228" i="16"/>
  <c r="K233" i="16"/>
  <c r="K235" i="16"/>
  <c r="K239" i="16"/>
  <c r="K241" i="16"/>
  <c r="K242" i="16"/>
  <c r="K245" i="16"/>
  <c r="K247" i="16"/>
  <c r="K251" i="16"/>
  <c r="K255" i="16"/>
  <c r="K256" i="16"/>
  <c r="K257" i="16"/>
  <c r="K258" i="16"/>
  <c r="K263" i="16"/>
  <c r="K265" i="16"/>
  <c r="K269" i="16"/>
  <c r="K271" i="16"/>
  <c r="K273" i="16"/>
  <c r="K276" i="16"/>
  <c r="K277" i="16"/>
  <c r="K281" i="16"/>
  <c r="K282" i="16"/>
  <c r="K283" i="16"/>
  <c r="K284" i="16"/>
  <c r="K286" i="16"/>
  <c r="K287" i="16"/>
  <c r="K288" i="16"/>
  <c r="K293" i="16"/>
  <c r="K294" i="16"/>
  <c r="K295" i="16"/>
  <c r="K298" i="16"/>
  <c r="K299" i="16"/>
  <c r="K300" i="16"/>
  <c r="K301" i="16"/>
  <c r="K302" i="16"/>
  <c r="K303" i="16"/>
  <c r="K311" i="16"/>
  <c r="H312" i="16"/>
  <c r="K313" i="16"/>
  <c r="K315" i="16"/>
  <c r="K317" i="16"/>
  <c r="K318" i="16"/>
  <c r="K319" i="16"/>
  <c r="K325" i="16"/>
  <c r="K329" i="16"/>
  <c r="K330" i="16"/>
  <c r="K331" i="16"/>
  <c r="K332" i="16"/>
  <c r="K333" i="16"/>
  <c r="K335" i="16"/>
  <c r="H344" i="16"/>
  <c r="K349" i="16"/>
  <c r="K350" i="16"/>
  <c r="K351" i="16"/>
  <c r="K354" i="16"/>
  <c r="K367" i="16"/>
  <c r="K369" i="16"/>
  <c r="K372" i="16"/>
  <c r="K373" i="16"/>
  <c r="K375" i="16"/>
  <c r="K379" i="16"/>
  <c r="K383" i="16"/>
  <c r="K385" i="16"/>
  <c r="K387" i="16"/>
  <c r="K389" i="16"/>
  <c r="K391" i="16"/>
  <c r="K393" i="16"/>
  <c r="K397" i="16"/>
  <c r="K399" i="16"/>
  <c r="K401" i="16"/>
  <c r="K402" i="16"/>
  <c r="K405" i="16"/>
  <c r="K407" i="16"/>
  <c r="K409" i="16"/>
  <c r="K411" i="16"/>
  <c r="K413" i="16"/>
  <c r="K415" i="16"/>
  <c r="K417" i="16"/>
  <c r="K419" i="16"/>
  <c r="K421" i="16"/>
  <c r="K422" i="16"/>
  <c r="K423" i="16"/>
  <c r="K425" i="16"/>
  <c r="I428" i="16"/>
  <c r="K429" i="16"/>
  <c r="K431" i="16"/>
  <c r="K433" i="16"/>
  <c r="K437" i="16"/>
  <c r="K439" i="16"/>
  <c r="K441" i="16"/>
  <c r="K442" i="16"/>
  <c r="K443" i="16"/>
  <c r="K445" i="16"/>
  <c r="K447" i="16"/>
  <c r="K449" i="16"/>
  <c r="K451" i="16"/>
  <c r="K453" i="16"/>
  <c r="K455" i="16"/>
  <c r="K457" i="16"/>
  <c r="K461" i="16"/>
  <c r="K463" i="16"/>
  <c r="K465" i="16"/>
  <c r="K469" i="16"/>
  <c r="K471" i="16"/>
  <c r="K473" i="16"/>
  <c r="K477" i="16"/>
  <c r="K479" i="16"/>
  <c r="K481" i="16"/>
  <c r="K485" i="16"/>
  <c r="K487" i="16"/>
  <c r="K489" i="16"/>
  <c r="K493" i="16"/>
  <c r="K495" i="16"/>
  <c r="K497" i="16"/>
  <c r="K501" i="16"/>
  <c r="K503" i="16"/>
  <c r="K505" i="16"/>
  <c r="K509" i="16"/>
  <c r="K511" i="16"/>
  <c r="K513" i="16"/>
  <c r="K517" i="16"/>
  <c r="K519" i="16"/>
  <c r="K521" i="16"/>
  <c r="K525" i="16"/>
  <c r="K526" i="16"/>
  <c r="K527" i="16"/>
  <c r="K529" i="16"/>
  <c r="K533" i="16"/>
  <c r="K537" i="16"/>
  <c r="H540" i="16"/>
  <c r="K541" i="16"/>
  <c r="K545" i="16"/>
  <c r="K549" i="16"/>
  <c r="H3" i="12"/>
  <c r="H5" i="12"/>
  <c r="H7" i="12"/>
  <c r="H11" i="12"/>
  <c r="H13" i="12"/>
  <c r="H15" i="12"/>
  <c r="H17" i="12"/>
  <c r="H19" i="12"/>
  <c r="H21" i="12"/>
  <c r="H23" i="12"/>
  <c r="H25" i="12"/>
  <c r="H27" i="12"/>
  <c r="H29" i="12"/>
  <c r="H31" i="12"/>
  <c r="H33" i="12"/>
  <c r="H35" i="12"/>
  <c r="H37" i="12"/>
  <c r="H39" i="12"/>
  <c r="H41" i="12"/>
  <c r="H43" i="12"/>
  <c r="H45" i="12"/>
  <c r="H47" i="12"/>
  <c r="H49" i="12"/>
  <c r="H51" i="12"/>
  <c r="H53" i="12"/>
  <c r="H55" i="12"/>
  <c r="H57" i="12"/>
  <c r="H59" i="12"/>
  <c r="H61" i="12"/>
  <c r="H63" i="12"/>
  <c r="H65" i="12"/>
  <c r="H67" i="12"/>
  <c r="H69" i="12"/>
  <c r="H71" i="12"/>
  <c r="H73" i="12"/>
  <c r="H75" i="12"/>
  <c r="H77" i="12"/>
  <c r="H79" i="12"/>
  <c r="H81" i="12"/>
  <c r="H83" i="12"/>
  <c r="H85" i="12"/>
  <c r="H87" i="12"/>
  <c r="H89" i="12"/>
  <c r="H91" i="12"/>
  <c r="H93" i="12"/>
  <c r="H2" i="11"/>
  <c r="H4" i="11"/>
  <c r="H6" i="11"/>
  <c r="H8" i="11"/>
  <c r="H10" i="11"/>
  <c r="H12" i="11"/>
  <c r="H14" i="11"/>
  <c r="H16" i="11"/>
  <c r="H18" i="11"/>
  <c r="H20" i="11"/>
  <c r="H22" i="11"/>
  <c r="H24" i="11"/>
  <c r="H26" i="11"/>
  <c r="H28" i="11"/>
  <c r="H30" i="11"/>
  <c r="H32" i="11"/>
  <c r="H34" i="11"/>
  <c r="H36" i="11"/>
  <c r="H38" i="11"/>
  <c r="H40" i="11"/>
  <c r="H42" i="11"/>
  <c r="H44" i="11"/>
  <c r="H46" i="11"/>
  <c r="H48" i="11"/>
  <c r="H50" i="11"/>
  <c r="H52" i="11"/>
  <c r="H54" i="11"/>
  <c r="H56" i="11"/>
  <c r="H58" i="11"/>
  <c r="H60" i="11"/>
  <c r="H62" i="11"/>
  <c r="H64" i="11"/>
  <c r="H66" i="11"/>
  <c r="H68" i="11"/>
  <c r="H70" i="11"/>
  <c r="H72" i="11"/>
  <c r="H74" i="11"/>
  <c r="H76" i="11"/>
  <c r="H78" i="11"/>
  <c r="H80" i="11"/>
  <c r="H82" i="11"/>
  <c r="H84" i="11"/>
  <c r="H86" i="11"/>
  <c r="H88" i="11"/>
  <c r="H90" i="11"/>
  <c r="H92" i="11"/>
  <c r="H94" i="11"/>
  <c r="H96" i="11"/>
  <c r="H98" i="11"/>
  <c r="H100" i="11"/>
  <c r="H102" i="11"/>
  <c r="H104" i="11"/>
  <c r="H106" i="11"/>
  <c r="H108" i="11"/>
  <c r="H110" i="11"/>
  <c r="H112" i="11"/>
  <c r="Y113" i="11"/>
  <c r="H114" i="11"/>
  <c r="H116" i="11"/>
  <c r="Y117" i="11"/>
  <c r="H118" i="11"/>
  <c r="Y119" i="11"/>
  <c r="H120" i="11"/>
  <c r="H122" i="11"/>
  <c r="H124" i="11"/>
  <c r="H126" i="11"/>
  <c r="H128" i="11"/>
  <c r="Y129" i="11"/>
  <c r="H130" i="11"/>
  <c r="H132" i="11"/>
  <c r="Y133" i="11"/>
  <c r="H134" i="11"/>
  <c r="Y135" i="11"/>
  <c r="H136" i="11"/>
  <c r="H138" i="11"/>
  <c r="H140" i="11"/>
  <c r="H142" i="11"/>
  <c r="H144" i="11"/>
  <c r="Y145" i="11"/>
  <c r="H146" i="11"/>
  <c r="H148" i="11"/>
  <c r="Y149" i="11"/>
  <c r="H150" i="11"/>
  <c r="Y151" i="11"/>
  <c r="H152" i="11"/>
  <c r="H154" i="11"/>
  <c r="H156" i="11"/>
  <c r="H158" i="11"/>
  <c r="H160" i="11"/>
  <c r="Y161" i="11"/>
  <c r="H162" i="11"/>
  <c r="H164" i="11"/>
  <c r="Y165" i="11"/>
  <c r="H166" i="11"/>
  <c r="Y167" i="11"/>
  <c r="H168" i="11"/>
  <c r="H170" i="11"/>
  <c r="H172" i="11"/>
  <c r="H174" i="11"/>
  <c r="H176" i="11"/>
  <c r="Y177" i="11"/>
  <c r="H178" i="11"/>
  <c r="H180" i="11"/>
  <c r="Y181" i="11"/>
  <c r="H182" i="11"/>
  <c r="Y183" i="11"/>
  <c r="H184" i="11"/>
  <c r="H186" i="11"/>
  <c r="H188" i="11"/>
  <c r="H190" i="11"/>
  <c r="H192" i="11"/>
  <c r="Y193" i="11"/>
  <c r="H194" i="11"/>
  <c r="H196" i="11"/>
  <c r="Y197" i="11"/>
  <c r="H198" i="11"/>
  <c r="Y199" i="11"/>
  <c r="H200" i="11"/>
  <c r="H202" i="11"/>
  <c r="H204" i="11"/>
  <c r="H206" i="11"/>
  <c r="H208" i="11"/>
  <c r="Y209" i="11"/>
  <c r="H210" i="11"/>
  <c r="H212" i="11"/>
  <c r="Y213" i="11"/>
  <c r="H214" i="11"/>
  <c r="Y215" i="11"/>
  <c r="H216" i="11"/>
  <c r="H218" i="11"/>
  <c r="H220" i="11"/>
  <c r="H222" i="11"/>
  <c r="H224" i="11"/>
  <c r="Y225" i="11"/>
  <c r="H226" i="11"/>
  <c r="H228" i="11"/>
  <c r="Y229" i="11"/>
  <c r="H230" i="11"/>
  <c r="Y231" i="11"/>
  <c r="H232" i="11"/>
  <c r="H234" i="11"/>
  <c r="H236" i="11"/>
  <c r="H238" i="11"/>
  <c r="H240" i="11"/>
  <c r="H242" i="11"/>
  <c r="H243" i="11"/>
  <c r="H244" i="11"/>
  <c r="H245" i="11"/>
  <c r="H246" i="11"/>
  <c r="H247" i="11"/>
  <c r="H248" i="11"/>
  <c r="H250" i="11"/>
  <c r="H252" i="11"/>
  <c r="H253" i="11"/>
  <c r="H254" i="11"/>
  <c r="H255" i="11"/>
  <c r="H256" i="11"/>
  <c r="H258" i="11"/>
  <c r="H260" i="11"/>
  <c r="H262" i="11"/>
  <c r="H263" i="11"/>
  <c r="H264" i="11"/>
  <c r="H266" i="11"/>
  <c r="H268" i="11"/>
  <c r="H269" i="11"/>
  <c r="H270" i="11"/>
  <c r="H271" i="11"/>
  <c r="H272" i="11"/>
  <c r="H274" i="11"/>
  <c r="H276" i="11"/>
  <c r="H278" i="11"/>
  <c r="H279" i="11"/>
  <c r="H280" i="11"/>
  <c r="H282" i="11"/>
  <c r="H283" i="11"/>
  <c r="H284" i="11"/>
  <c r="H285" i="11"/>
  <c r="H286" i="11"/>
  <c r="H287" i="11"/>
  <c r="H288" i="11"/>
  <c r="H290" i="11"/>
  <c r="H291" i="11"/>
  <c r="H292" i="11"/>
  <c r="H294" i="11"/>
  <c r="H295" i="11"/>
  <c r="H296" i="11"/>
  <c r="H298" i="11"/>
  <c r="H300" i="11"/>
  <c r="H301" i="11"/>
  <c r="H302" i="11"/>
  <c r="H303" i="11"/>
  <c r="H304" i="11"/>
  <c r="H306" i="11"/>
  <c r="H307" i="11"/>
  <c r="H308" i="11"/>
  <c r="H309" i="11"/>
  <c r="H310" i="11"/>
  <c r="H311" i="11"/>
  <c r="H312" i="11"/>
  <c r="H314" i="11"/>
  <c r="H316" i="11"/>
  <c r="H317" i="11"/>
  <c r="H318" i="11"/>
  <c r="H319" i="11"/>
  <c r="H320" i="11"/>
  <c r="H322" i="11"/>
  <c r="H324" i="11"/>
  <c r="H326" i="11"/>
  <c r="H327" i="11"/>
  <c r="H328" i="11"/>
  <c r="H330" i="11"/>
  <c r="H332" i="11"/>
  <c r="H333" i="11"/>
  <c r="H334" i="11"/>
  <c r="H335" i="11"/>
  <c r="H336" i="11"/>
  <c r="H338" i="11"/>
  <c r="H340" i="11"/>
  <c r="H342" i="11"/>
  <c r="H343" i="11"/>
  <c r="H344" i="11"/>
  <c r="H346" i="11"/>
  <c r="H347" i="11"/>
  <c r="H348" i="11"/>
  <c r="H349" i="11"/>
  <c r="H350" i="11"/>
  <c r="H351" i="11"/>
  <c r="H352" i="11"/>
  <c r="H354" i="11"/>
  <c r="H355" i="11"/>
  <c r="H356" i="11"/>
  <c r="H358" i="11"/>
  <c r="H359" i="11"/>
  <c r="H360" i="11"/>
  <c r="H362" i="11"/>
  <c r="H364" i="11"/>
  <c r="H365" i="11"/>
  <c r="H366" i="11"/>
  <c r="H367" i="11"/>
  <c r="H368" i="11"/>
  <c r="H370" i="11"/>
  <c r="H371" i="11"/>
  <c r="H372" i="11"/>
  <c r="H373" i="11"/>
  <c r="H374" i="11"/>
  <c r="H375" i="11"/>
  <c r="H376" i="11"/>
  <c r="H378" i="11"/>
  <c r="H380" i="11"/>
  <c r="H381" i="11"/>
  <c r="H382" i="11"/>
  <c r="H383" i="11"/>
  <c r="H384" i="11"/>
  <c r="H386" i="11"/>
  <c r="H388" i="11"/>
  <c r="H390" i="11"/>
  <c r="H391" i="11"/>
  <c r="H392" i="11"/>
  <c r="H394" i="11"/>
  <c r="H396" i="11"/>
  <c r="H397" i="11"/>
  <c r="H398" i="11"/>
  <c r="H399" i="11"/>
  <c r="H400" i="11"/>
  <c r="H402" i="11"/>
  <c r="H404" i="11"/>
  <c r="H406" i="11"/>
  <c r="H407" i="11"/>
  <c r="H408" i="11"/>
  <c r="H410" i="11"/>
  <c r="H411" i="11"/>
  <c r="H412" i="11"/>
  <c r="H413" i="11"/>
  <c r="H414" i="11"/>
  <c r="H415" i="11"/>
  <c r="H416" i="11"/>
  <c r="H418" i="11"/>
  <c r="H419" i="11"/>
  <c r="H420" i="11"/>
  <c r="H422" i="11"/>
  <c r="H423" i="11"/>
  <c r="H424" i="11"/>
  <c r="H426" i="11"/>
  <c r="H427" i="11"/>
  <c r="H428" i="11"/>
  <c r="H429" i="11"/>
  <c r="H430" i="11"/>
  <c r="H431" i="11"/>
  <c r="H432" i="11"/>
  <c r="H434" i="11"/>
  <c r="H435" i="11"/>
  <c r="H436" i="11"/>
  <c r="H437" i="11"/>
  <c r="H438" i="11"/>
  <c r="H439" i="11"/>
  <c r="H440" i="11"/>
  <c r="H442" i="11"/>
  <c r="H443" i="11"/>
  <c r="H444" i="11"/>
  <c r="H445" i="11"/>
  <c r="H446" i="11"/>
  <c r="H447" i="11"/>
  <c r="H448" i="11"/>
  <c r="H450" i="11"/>
  <c r="H452" i="11"/>
  <c r="H454" i="11"/>
  <c r="H455" i="11"/>
  <c r="H456" i="11"/>
  <c r="H458" i="11"/>
  <c r="H459" i="11"/>
  <c r="H460" i="11"/>
  <c r="H461" i="11"/>
  <c r="H462" i="11"/>
  <c r="H464" i="11"/>
  <c r="H465" i="11"/>
  <c r="H466" i="11"/>
  <c r="H467" i="11"/>
  <c r="H468" i="11"/>
  <c r="H470" i="11"/>
  <c r="H472" i="11"/>
  <c r="H473" i="11"/>
  <c r="H474" i="11"/>
  <c r="H476" i="11"/>
  <c r="H478" i="11"/>
  <c r="H479" i="11"/>
  <c r="H480" i="11"/>
  <c r="H482" i="11"/>
  <c r="H483" i="11"/>
  <c r="H484" i="11"/>
  <c r="H485" i="11"/>
  <c r="H486" i="11"/>
  <c r="H488" i="11"/>
  <c r="H490" i="11"/>
  <c r="H491" i="11"/>
  <c r="H492" i="11"/>
  <c r="H494" i="11"/>
  <c r="H495" i="11"/>
  <c r="H496" i="11"/>
  <c r="H498" i="11"/>
  <c r="H499" i="11"/>
  <c r="H500" i="11"/>
  <c r="H501" i="11"/>
  <c r="H502" i="11"/>
  <c r="H504" i="11"/>
  <c r="H506" i="11"/>
  <c r="H507" i="11"/>
  <c r="H508" i="11"/>
  <c r="H509" i="11"/>
  <c r="H510" i="11"/>
  <c r="H511" i="11"/>
  <c r="H512" i="11"/>
  <c r="H514" i="11"/>
  <c r="H515" i="11"/>
  <c r="H516" i="11"/>
  <c r="H517" i="11"/>
  <c r="H518" i="11"/>
  <c r="H520" i="11"/>
  <c r="H522" i="11"/>
  <c r="H524" i="11"/>
  <c r="H525" i="11"/>
  <c r="H526" i="11"/>
  <c r="H527" i="11"/>
  <c r="H528" i="11"/>
  <c r="H530" i="11"/>
  <c r="H531" i="11"/>
  <c r="H532" i="11"/>
  <c r="H533" i="11"/>
  <c r="H534" i="11"/>
  <c r="H536" i="11"/>
  <c r="H538" i="11"/>
  <c r="H540" i="11"/>
  <c r="H541" i="11"/>
  <c r="H542" i="11"/>
  <c r="H543" i="11"/>
  <c r="H544" i="11"/>
  <c r="H546" i="11"/>
  <c r="H547" i="11"/>
  <c r="H548" i="11"/>
  <c r="H549" i="11"/>
  <c r="H550" i="11"/>
  <c r="H552" i="11"/>
  <c r="H554" i="11"/>
  <c r="H555" i="11"/>
  <c r="H556" i="11"/>
  <c r="H558" i="11"/>
  <c r="H559" i="11"/>
  <c r="H560" i="11"/>
  <c r="H561" i="11"/>
  <c r="H562" i="11"/>
  <c r="H564" i="11"/>
  <c r="H565" i="11"/>
  <c r="H566" i="11"/>
  <c r="H568" i="11"/>
  <c r="H570" i="11"/>
  <c r="H571" i="11"/>
  <c r="H572" i="11"/>
  <c r="H573" i="11"/>
  <c r="H574" i="11"/>
  <c r="H575" i="11"/>
  <c r="H576" i="11"/>
  <c r="H577" i="11"/>
  <c r="H578" i="11"/>
  <c r="H580" i="11"/>
  <c r="H581" i="11"/>
  <c r="H582" i="11"/>
  <c r="H584" i="11"/>
  <c r="H586" i="11"/>
  <c r="H587" i="11"/>
  <c r="H588" i="11"/>
  <c r="H589" i="11"/>
  <c r="H590" i="11"/>
  <c r="H591" i="11"/>
  <c r="H592" i="11"/>
  <c r="H593" i="11"/>
  <c r="H594" i="11"/>
  <c r="H596" i="11"/>
  <c r="H597" i="11"/>
  <c r="H598" i="11"/>
  <c r="H600" i="11"/>
  <c r="H602" i="11"/>
  <c r="H604" i="11"/>
  <c r="H605" i="11"/>
  <c r="H606" i="11"/>
  <c r="H607" i="11"/>
  <c r="H608" i="11"/>
  <c r="H609" i="11"/>
  <c r="H610" i="11"/>
  <c r="H612" i="11"/>
  <c r="H613" i="11"/>
  <c r="H614" i="11"/>
  <c r="H616" i="11"/>
  <c r="H618" i="11"/>
  <c r="H619" i="11"/>
  <c r="H620" i="11"/>
  <c r="H622" i="11"/>
  <c r="Y623" i="11"/>
  <c r="Y627" i="11"/>
  <c r="Y629" i="11"/>
  <c r="H630" i="11"/>
  <c r="Y631" i="11"/>
  <c r="Y632" i="11"/>
  <c r="H634" i="11"/>
  <c r="H636" i="11"/>
  <c r="Y637" i="11"/>
  <c r="Y638" i="11"/>
  <c r="Y639" i="11"/>
  <c r="Y643" i="11"/>
  <c r="H644" i="11"/>
  <c r="Y645" i="11"/>
  <c r="H646" i="11"/>
  <c r="Y648" i="11"/>
  <c r="H650" i="11"/>
  <c r="H652" i="11"/>
  <c r="Y654" i="11"/>
  <c r="Y655" i="11"/>
  <c r="Y659" i="11"/>
  <c r="H660" i="11"/>
  <c r="Y661" i="11"/>
  <c r="H662" i="11"/>
  <c r="H666" i="11"/>
  <c r="H668" i="11"/>
  <c r="Y669" i="11"/>
  <c r="Y670" i="11"/>
  <c r="Y671" i="11"/>
  <c r="Y675" i="11"/>
  <c r="Y677" i="11"/>
  <c r="H678" i="11"/>
  <c r="Y680" i="11"/>
  <c r="H682" i="11"/>
  <c r="H684" i="11"/>
  <c r="Y686" i="11"/>
  <c r="Y687" i="11"/>
  <c r="Y691" i="11"/>
  <c r="Y693" i="11"/>
  <c r="H694" i="11"/>
  <c r="Y696" i="11"/>
  <c r="H698" i="11"/>
  <c r="H700" i="11"/>
  <c r="Y701" i="11"/>
  <c r="Y702" i="11"/>
  <c r="Y703" i="11"/>
  <c r="Y707" i="11"/>
  <c r="H708" i="11"/>
  <c r="Y709" i="11"/>
  <c r="H710" i="11"/>
  <c r="H714" i="11"/>
  <c r="H716" i="11"/>
  <c r="Y717" i="11"/>
  <c r="Y718" i="11"/>
  <c r="Y719" i="11"/>
  <c r="Y723" i="11"/>
  <c r="H724" i="11"/>
  <c r="Y725" i="11"/>
  <c r="H726" i="11"/>
  <c r="H730" i="11"/>
  <c r="H732" i="11"/>
  <c r="Y734" i="11"/>
  <c r="Y735" i="11"/>
  <c r="Y739" i="11"/>
  <c r="Y741" i="11"/>
  <c r="H742" i="11"/>
  <c r="Y744" i="11"/>
  <c r="H746" i="11"/>
  <c r="H748" i="11"/>
  <c r="Y749" i="11"/>
  <c r="H750" i="11"/>
  <c r="Y751" i="11"/>
  <c r="Y755" i="11"/>
  <c r="H756" i="11"/>
  <c r="H758" i="11"/>
  <c r="Y759" i="11"/>
  <c r="H762" i="11"/>
  <c r="Y764" i="11"/>
  <c r="H766" i="11"/>
  <c r="Y767" i="11"/>
  <c r="H768" i="11"/>
  <c r="H770" i="11"/>
  <c r="Y771" i="11"/>
  <c r="H772" i="11"/>
  <c r="H774" i="11"/>
  <c r="Y775" i="11"/>
  <c r="H776" i="11"/>
  <c r="H778" i="11"/>
  <c r="H780" i="11"/>
  <c r="Y781" i="11"/>
  <c r="H782" i="11"/>
  <c r="Y783" i="11"/>
  <c r="H784" i="11"/>
  <c r="H786" i="11"/>
  <c r="Y787" i="11"/>
  <c r="H788" i="11"/>
  <c r="Y8" i="1"/>
  <c r="Y10" i="1"/>
  <c r="Y12" i="1"/>
  <c r="Y14" i="1"/>
  <c r="Y16" i="1"/>
  <c r="Y18" i="1"/>
  <c r="Y20" i="1"/>
  <c r="Y22" i="1"/>
  <c r="Y24" i="1"/>
  <c r="Y26" i="1"/>
  <c r="Y28" i="1"/>
  <c r="Y30" i="1"/>
  <c r="Y32" i="1"/>
  <c r="Y34" i="1"/>
  <c r="Y36" i="1"/>
  <c r="Y38" i="1"/>
  <c r="H8" i="2"/>
  <c r="H16" i="2"/>
  <c r="H7" i="3"/>
  <c r="H9" i="3"/>
  <c r="H11" i="3"/>
  <c r="H13" i="3"/>
  <c r="H15" i="3"/>
  <c r="H17" i="3"/>
  <c r="H19" i="3"/>
  <c r="H21" i="3"/>
  <c r="H8" i="4"/>
  <c r="H14" i="4"/>
  <c r="H16" i="4"/>
  <c r="H22" i="4"/>
  <c r="H15" i="5"/>
  <c r="H17" i="5"/>
  <c r="H6" i="6"/>
  <c r="H8" i="6"/>
  <c r="H10" i="6"/>
  <c r="H6" i="7"/>
  <c r="H8" i="7"/>
  <c r="H7" i="8"/>
  <c r="Y10" i="8"/>
  <c r="H12" i="8"/>
  <c r="H14" i="8"/>
  <c r="Y19" i="8"/>
  <c r="H18" i="9"/>
  <c r="Y6" i="10"/>
  <c r="H16" i="10"/>
  <c r="H14" i="10"/>
  <c r="H12" i="10"/>
  <c r="H8" i="10"/>
  <c r="H21" i="10"/>
  <c r="Y10" i="10"/>
  <c r="Y13" i="9"/>
  <c r="H7" i="9"/>
  <c r="H9" i="9"/>
  <c r="H22" i="9"/>
  <c r="Y11" i="9"/>
  <c r="Y23" i="9"/>
  <c r="H15" i="9"/>
  <c r="H17" i="8"/>
  <c r="Y8" i="8"/>
  <c r="Y6" i="2"/>
  <c r="Y14" i="2"/>
  <c r="H12" i="2"/>
  <c r="H20" i="2"/>
  <c r="H10" i="2"/>
  <c r="H18" i="2"/>
  <c r="H9" i="5"/>
  <c r="H27" i="5"/>
  <c r="H29" i="5"/>
  <c r="H20" i="4"/>
  <c r="H18" i="4"/>
  <c r="Y10" i="4"/>
  <c r="H12" i="4"/>
  <c r="H7" i="1"/>
  <c r="H11" i="1"/>
  <c r="H13" i="1"/>
  <c r="H19" i="1"/>
  <c r="H21" i="1"/>
  <c r="H23" i="1"/>
  <c r="H25" i="1"/>
  <c r="H27" i="1"/>
  <c r="H29" i="1"/>
  <c r="H31" i="1"/>
  <c r="H37" i="1"/>
  <c r="Y9" i="1"/>
  <c r="Y15" i="1"/>
  <c r="Y17" i="1"/>
  <c r="Y33" i="1"/>
  <c r="Y35" i="1"/>
  <c r="T11" i="12"/>
  <c r="H11" i="5"/>
  <c r="H19" i="5"/>
  <c r="H31" i="5"/>
  <c r="H25" i="5"/>
  <c r="H32" i="5"/>
  <c r="Y13" i="5"/>
  <c r="H6" i="3"/>
  <c r="H8" i="3"/>
  <c r="H10" i="3"/>
  <c r="H12" i="3"/>
  <c r="H14" i="3"/>
  <c r="H16" i="3"/>
  <c r="H18" i="3"/>
  <c r="H20" i="3"/>
  <c r="H7" i="4"/>
  <c r="H9" i="4"/>
  <c r="H11" i="4"/>
  <c r="H13" i="4"/>
  <c r="H15" i="4"/>
  <c r="H17" i="4"/>
  <c r="H19" i="4"/>
  <c r="H21" i="4"/>
  <c r="H8" i="5"/>
  <c r="H10" i="5"/>
  <c r="H12" i="5"/>
  <c r="H14" i="5"/>
  <c r="H16" i="5"/>
  <c r="H18" i="5"/>
  <c r="H24" i="5"/>
  <c r="H26" i="5"/>
  <c r="H28" i="5"/>
  <c r="H30" i="5"/>
  <c r="H33" i="5"/>
  <c r="H34" i="5"/>
  <c r="H7" i="6"/>
  <c r="H9" i="6"/>
  <c r="H13" i="6"/>
  <c r="H7" i="7"/>
  <c r="H6" i="8"/>
  <c r="H15" i="8"/>
  <c r="H9" i="8"/>
  <c r="H11" i="8"/>
  <c r="H13" i="8"/>
  <c r="H16" i="8"/>
  <c r="H18" i="8"/>
  <c r="H6" i="9"/>
  <c r="H8" i="9"/>
  <c r="H10" i="9"/>
  <c r="H12" i="9"/>
  <c r="H21" i="9"/>
  <c r="H14" i="9"/>
  <c r="H16" i="9"/>
  <c r="H17" i="9"/>
  <c r="H24" i="9"/>
  <c r="H7" i="10"/>
  <c r="H9" i="10"/>
  <c r="H11" i="10"/>
  <c r="H13" i="10"/>
  <c r="H15" i="10"/>
  <c r="H20" i="10"/>
  <c r="H17" i="10"/>
  <c r="H7" i="2"/>
  <c r="H9" i="2"/>
  <c r="H11" i="2"/>
  <c r="H13" i="2"/>
  <c r="H15" i="2"/>
  <c r="H17" i="2"/>
  <c r="H19" i="2"/>
  <c r="H21" i="2"/>
  <c r="Y111" i="11"/>
  <c r="Y127" i="11"/>
  <c r="Y143" i="11"/>
  <c r="H251" i="11"/>
  <c r="H405" i="11"/>
  <c r="Y417" i="11"/>
  <c r="H417" i="11"/>
  <c r="Y489" i="11"/>
  <c r="H489" i="11"/>
  <c r="H523" i="11"/>
  <c r="H641" i="11"/>
  <c r="Y641" i="11"/>
  <c r="Y281" i="11"/>
  <c r="H281" i="11"/>
  <c r="Y345" i="11"/>
  <c r="H345" i="11"/>
  <c r="Y409" i="11"/>
  <c r="H409" i="11"/>
  <c r="Y493" i="11"/>
  <c r="H493" i="11"/>
  <c r="Y115" i="11"/>
  <c r="Y131" i="11"/>
  <c r="Y147" i="11"/>
  <c r="Y163" i="11"/>
  <c r="Y179" i="11"/>
  <c r="Y195" i="11"/>
  <c r="Y211" i="11"/>
  <c r="Y227" i="11"/>
  <c r="Y241" i="11"/>
  <c r="H241" i="11"/>
  <c r="H267" i="11"/>
  <c r="H293" i="11"/>
  <c r="Y305" i="11"/>
  <c r="H305" i="11"/>
  <c r="H331" i="11"/>
  <c r="H357" i="11"/>
  <c r="Y369" i="11"/>
  <c r="H369" i="11"/>
  <c r="H395" i="11"/>
  <c r="H421" i="11"/>
  <c r="Y433" i="11"/>
  <c r="H433" i="11"/>
  <c r="Y537" i="11"/>
  <c r="H537" i="11"/>
  <c r="Y569" i="11"/>
  <c r="H569" i="11"/>
  <c r="Y603" i="11"/>
  <c r="H603" i="11"/>
  <c r="H765" i="11"/>
  <c r="Y765" i="11"/>
  <c r="Y207" i="11"/>
  <c r="H277" i="11"/>
  <c r="Y353" i="11"/>
  <c r="H353" i="11"/>
  <c r="H379" i="11"/>
  <c r="H3" i="11"/>
  <c r="H9" i="11"/>
  <c r="H15" i="11"/>
  <c r="H21" i="11"/>
  <c r="H27" i="11"/>
  <c r="H35" i="11"/>
  <c r="H41" i="11"/>
  <c r="H47" i="11"/>
  <c r="H51" i="11"/>
  <c r="H57" i="11"/>
  <c r="H63" i="11"/>
  <c r="H69" i="11"/>
  <c r="H75" i="11"/>
  <c r="H83" i="11"/>
  <c r="H97" i="11"/>
  <c r="Y205" i="11"/>
  <c r="Y221" i="11"/>
  <c r="Y237" i="11"/>
  <c r="Y313" i="11"/>
  <c r="H313" i="11"/>
  <c r="Y377" i="11"/>
  <c r="H377" i="11"/>
  <c r="Y441" i="11"/>
  <c r="H441" i="11"/>
  <c r="H621" i="11"/>
  <c r="Y621" i="11"/>
  <c r="Y5" i="11"/>
  <c r="Y7" i="11"/>
  <c r="Y11" i="11"/>
  <c r="Y13" i="11"/>
  <c r="Y17" i="11"/>
  <c r="Y19" i="11"/>
  <c r="Y23" i="11"/>
  <c r="Y25" i="11"/>
  <c r="Y29" i="11"/>
  <c r="Y31" i="11"/>
  <c r="Y33" i="11"/>
  <c r="Y37" i="11"/>
  <c r="Y39" i="11"/>
  <c r="Y43" i="11"/>
  <c r="Y45" i="11"/>
  <c r="Y49" i="11"/>
  <c r="Y53" i="11"/>
  <c r="Y55" i="11"/>
  <c r="Y59" i="11"/>
  <c r="Y61" i="11"/>
  <c r="Y65" i="11"/>
  <c r="Y67" i="11"/>
  <c r="Y71" i="11"/>
  <c r="Y73" i="11"/>
  <c r="Y77" i="11"/>
  <c r="Y79" i="11"/>
  <c r="Y81" i="11"/>
  <c r="Y85" i="11"/>
  <c r="Y87" i="11"/>
  <c r="Y89" i="11"/>
  <c r="Y91" i="11"/>
  <c r="Y93" i="11"/>
  <c r="Y95" i="11"/>
  <c r="Y99" i="11"/>
  <c r="Y101" i="11"/>
  <c r="Y103" i="11"/>
  <c r="Y105" i="11"/>
  <c r="Y107" i="11"/>
  <c r="Y123" i="11"/>
  <c r="Y139" i="11"/>
  <c r="Y155" i="11"/>
  <c r="Y171" i="11"/>
  <c r="Y187" i="11"/>
  <c r="Y203" i="11"/>
  <c r="Y219" i="11"/>
  <c r="Y235" i="11"/>
  <c r="H261" i="11"/>
  <c r="Y273" i="11"/>
  <c r="H273" i="11"/>
  <c r="H299" i="11"/>
  <c r="H325" i="11"/>
  <c r="Y337" i="11"/>
  <c r="H337" i="11"/>
  <c r="H363" i="11"/>
  <c r="H389" i="11"/>
  <c r="Y401" i="11"/>
  <c r="H401" i="11"/>
  <c r="H453" i="11"/>
  <c r="Y475" i="11"/>
  <c r="H475" i="11"/>
  <c r="Y722" i="11"/>
  <c r="H722" i="11"/>
  <c r="H731" i="11"/>
  <c r="Y731" i="11"/>
  <c r="Y740" i="11"/>
  <c r="H740" i="11"/>
  <c r="Y265" i="11"/>
  <c r="H265" i="11"/>
  <c r="Y329" i="11"/>
  <c r="H329" i="11"/>
  <c r="Y393" i="11"/>
  <c r="H393" i="11"/>
  <c r="Y513" i="11"/>
  <c r="H513" i="11"/>
  <c r="H403" i="11"/>
  <c r="Y733" i="11"/>
  <c r="Y121" i="11"/>
  <c r="Y137" i="11"/>
  <c r="Y153" i="11"/>
  <c r="Y169" i="11"/>
  <c r="Y185" i="11"/>
  <c r="Y201" i="11"/>
  <c r="Y217" i="11"/>
  <c r="Y233" i="11"/>
  <c r="H259" i="11"/>
  <c r="Y297" i="11"/>
  <c r="H297" i="11"/>
  <c r="H323" i="11"/>
  <c r="Y361" i="11"/>
  <c r="H361" i="11"/>
  <c r="H387" i="11"/>
  <c r="Y425" i="11"/>
  <c r="H425" i="11"/>
  <c r="H451" i="11"/>
  <c r="Y457" i="11"/>
  <c r="H457" i="11"/>
  <c r="Y557" i="11"/>
  <c r="H557" i="11"/>
  <c r="H785" i="11"/>
  <c r="Y785" i="11"/>
  <c r="Y159" i="11"/>
  <c r="Y175" i="11"/>
  <c r="Y191" i="11"/>
  <c r="Y223" i="11"/>
  <c r="Y239" i="11"/>
  <c r="Y289" i="11"/>
  <c r="H289" i="11"/>
  <c r="H315" i="11"/>
  <c r="H341" i="11"/>
  <c r="Y109" i="11"/>
  <c r="Y125" i="11"/>
  <c r="Y141" i="11"/>
  <c r="Y157" i="11"/>
  <c r="Y173" i="11"/>
  <c r="Y189" i="11"/>
  <c r="Y249" i="11"/>
  <c r="H249" i="11"/>
  <c r="H275" i="11"/>
  <c r="H339" i="11"/>
  <c r="H477" i="11"/>
  <c r="H754" i="11"/>
  <c r="Y754" i="11"/>
  <c r="Y257" i="11"/>
  <c r="H257" i="11"/>
  <c r="Y321" i="11"/>
  <c r="H321" i="11"/>
  <c r="Y385" i="11"/>
  <c r="H385" i="11"/>
  <c r="Y449" i="11"/>
  <c r="H449" i="11"/>
  <c r="Y505" i="11"/>
  <c r="H505" i="11"/>
  <c r="Y529" i="11"/>
  <c r="H529" i="11"/>
  <c r="Y539" i="11"/>
  <c r="H539" i="11"/>
  <c r="Y617" i="11"/>
  <c r="H617" i="11"/>
  <c r="Y481" i="11"/>
  <c r="H481" i="11"/>
  <c r="Y585" i="11"/>
  <c r="H585" i="11"/>
  <c r="H653" i="11"/>
  <c r="Y653" i="11"/>
  <c r="H753" i="11"/>
  <c r="Y753" i="11"/>
  <c r="Y463" i="11"/>
  <c r="H463" i="11"/>
  <c r="Y521" i="11"/>
  <c r="H521" i="11"/>
  <c r="Y545" i="11"/>
  <c r="H545" i="11"/>
  <c r="H690" i="11"/>
  <c r="Y690" i="11"/>
  <c r="H699" i="11"/>
  <c r="Y699" i="11"/>
  <c r="H728" i="11"/>
  <c r="Y728" i="11"/>
  <c r="Y497" i="11"/>
  <c r="H497" i="11"/>
  <c r="Y601" i="11"/>
  <c r="H601" i="11"/>
  <c r="H667" i="11"/>
  <c r="Y667" i="11"/>
  <c r="H705" i="11"/>
  <c r="Y705" i="11"/>
  <c r="Y471" i="11"/>
  <c r="H471" i="11"/>
  <c r="Y553" i="11"/>
  <c r="H553" i="11"/>
  <c r="H635" i="11"/>
  <c r="Y635" i="11"/>
  <c r="Y664" i="11"/>
  <c r="H673" i="11"/>
  <c r="Y673" i="11"/>
  <c r="H676" i="11"/>
  <c r="H642" i="11"/>
  <c r="Y642" i="11"/>
  <c r="Y674" i="11"/>
  <c r="H674" i="11"/>
  <c r="H737" i="11"/>
  <c r="Y737" i="11"/>
  <c r="H763" i="11"/>
  <c r="Y763" i="11"/>
  <c r="H469" i="11"/>
  <c r="H487" i="11"/>
  <c r="H503" i="11"/>
  <c r="H519" i="11"/>
  <c r="H535" i="11"/>
  <c r="H551" i="11"/>
  <c r="H567" i="11"/>
  <c r="H583" i="11"/>
  <c r="H599" i="11"/>
  <c r="H615" i="11"/>
  <c r="H625" i="11"/>
  <c r="Y625" i="11"/>
  <c r="H628" i="11"/>
  <c r="H651" i="11"/>
  <c r="Y651" i="11"/>
  <c r="Y685" i="11"/>
  <c r="H706" i="11"/>
  <c r="Y706" i="11"/>
  <c r="Y760" i="11"/>
  <c r="H657" i="11"/>
  <c r="Y657" i="11"/>
  <c r="H683" i="11"/>
  <c r="Y683" i="11"/>
  <c r="H738" i="11"/>
  <c r="Y738" i="11"/>
  <c r="H563" i="11"/>
  <c r="H579" i="11"/>
  <c r="H595" i="11"/>
  <c r="H611" i="11"/>
  <c r="Y626" i="11"/>
  <c r="H626" i="11"/>
  <c r="H689" i="11"/>
  <c r="Y689" i="11"/>
  <c r="H692" i="11"/>
  <c r="Y712" i="11"/>
  <c r="H715" i="11"/>
  <c r="Y715" i="11"/>
  <c r="H747" i="11"/>
  <c r="Y747" i="11"/>
  <c r="H769" i="11"/>
  <c r="Y769" i="11"/>
  <c r="H779" i="11"/>
  <c r="Y779" i="11"/>
  <c r="Y658" i="11"/>
  <c r="H658" i="11"/>
  <c r="H721" i="11"/>
  <c r="Y721" i="11"/>
  <c r="H624" i="11"/>
  <c r="Y633" i="11"/>
  <c r="H640" i="11"/>
  <c r="Y649" i="11"/>
  <c r="H656" i="11"/>
  <c r="Y665" i="11"/>
  <c r="H672" i="11"/>
  <c r="Y681" i="11"/>
  <c r="H688" i="11"/>
  <c r="Y697" i="11"/>
  <c r="H704" i="11"/>
  <c r="Y713" i="11"/>
  <c r="H720" i="11"/>
  <c r="Y729" i="11"/>
  <c r="H736" i="11"/>
  <c r="Y745" i="11"/>
  <c r="H752" i="11"/>
  <c r="Y761" i="11"/>
  <c r="Y777" i="11"/>
  <c r="Y647" i="11"/>
  <c r="Y663" i="11"/>
  <c r="Y679" i="11"/>
  <c r="Y695" i="11"/>
  <c r="Y711" i="11"/>
  <c r="Y727" i="11"/>
  <c r="Y743" i="11"/>
  <c r="Y757" i="11"/>
  <c r="Y773" i="11"/>
  <c r="Y789" i="11"/>
  <c r="H2" i="12"/>
  <c r="H4" i="12"/>
  <c r="H6" i="12"/>
  <c r="H8" i="12"/>
  <c r="H10" i="12"/>
  <c r="H12" i="12"/>
  <c r="H14" i="12"/>
  <c r="H16" i="12"/>
  <c r="H18" i="12"/>
  <c r="H20" i="12"/>
  <c r="H22" i="12"/>
  <c r="H24" i="12"/>
  <c r="H26" i="12"/>
  <c r="H28" i="12"/>
  <c r="H30" i="12"/>
  <c r="H32" i="12"/>
  <c r="H34" i="12"/>
  <c r="H36" i="12"/>
  <c r="H38" i="12"/>
  <c r="H40" i="12"/>
  <c r="H42" i="12"/>
  <c r="H44" i="12"/>
  <c r="H46" i="12"/>
  <c r="H48" i="12"/>
  <c r="H50" i="12"/>
  <c r="H52" i="12"/>
  <c r="H54" i="12"/>
  <c r="H56" i="12"/>
  <c r="H58" i="12"/>
  <c r="H60" i="12"/>
  <c r="H62" i="12"/>
  <c r="H64" i="12"/>
  <c r="H66" i="12"/>
  <c r="H68" i="12"/>
  <c r="H70" i="12"/>
  <c r="H72" i="12"/>
  <c r="H74" i="12"/>
  <c r="H76" i="12"/>
  <c r="H78" i="12"/>
  <c r="H80" i="12"/>
  <c r="H82" i="12"/>
  <c r="H84" i="12"/>
  <c r="H86" i="12"/>
  <c r="H88" i="12"/>
  <c r="H90" i="12"/>
  <c r="H92" i="12"/>
  <c r="H94" i="12"/>
  <c r="K20" i="16"/>
  <c r="K36" i="16"/>
  <c r="K52" i="16"/>
  <c r="K68" i="16"/>
  <c r="K98" i="16"/>
  <c r="K130" i="16"/>
  <c r="K163" i="16"/>
  <c r="K171" i="16"/>
  <c r="K179" i="16"/>
  <c r="K187" i="16"/>
  <c r="K190" i="16"/>
  <c r="H306" i="16"/>
  <c r="K322" i="16"/>
  <c r="H322" i="16"/>
  <c r="I7" i="16"/>
  <c r="I72" i="16"/>
  <c r="I87" i="16"/>
  <c r="I130" i="16"/>
  <c r="I221" i="16"/>
  <c r="I322" i="16"/>
  <c r="K79" i="16"/>
  <c r="H106" i="16"/>
  <c r="H138" i="16"/>
  <c r="K240" i="16"/>
  <c r="K296" i="16"/>
  <c r="K412" i="16"/>
  <c r="I57" i="16"/>
  <c r="I180" i="16"/>
  <c r="I466" i="16"/>
  <c r="I515" i="16"/>
  <c r="I531" i="16"/>
  <c r="H210" i="16"/>
  <c r="K482" i="16"/>
  <c r="K514" i="16"/>
  <c r="I41" i="16"/>
  <c r="I78" i="16"/>
  <c r="I498" i="16"/>
  <c r="I514" i="16"/>
  <c r="K15" i="16"/>
  <c r="K31" i="16"/>
  <c r="K47" i="16"/>
  <c r="H374" i="16"/>
  <c r="K374" i="16"/>
  <c r="H388" i="16"/>
  <c r="K388" i="16"/>
  <c r="K548" i="16"/>
  <c r="I62" i="16"/>
  <c r="I79" i="16"/>
  <c r="I162" i="16"/>
  <c r="I234" i="16"/>
  <c r="I410" i="16"/>
  <c r="I499" i="16"/>
  <c r="H78" i="16"/>
  <c r="H90" i="16"/>
  <c r="H122" i="16"/>
  <c r="H154" i="16"/>
  <c r="K183" i="16"/>
  <c r="H187" i="16"/>
  <c r="K203" i="16"/>
  <c r="K206" i="16"/>
  <c r="H220" i="16"/>
  <c r="K260" i="16"/>
  <c r="H356" i="16"/>
  <c r="K356" i="16"/>
  <c r="K390" i="16"/>
  <c r="K410" i="16"/>
  <c r="H211" i="16"/>
  <c r="H546" i="16"/>
  <c r="K546" i="16"/>
  <c r="H86" i="16"/>
  <c r="K162" i="16"/>
  <c r="K178" i="16"/>
  <c r="K314" i="16"/>
  <c r="H432" i="16"/>
  <c r="K432" i="16"/>
  <c r="K466" i="16"/>
  <c r="K530" i="16"/>
  <c r="I25" i="16"/>
  <c r="I98" i="16"/>
  <c r="K85" i="16"/>
  <c r="K210" i="16"/>
  <c r="K430" i="16"/>
  <c r="K434" i="16"/>
  <c r="I30" i="16"/>
  <c r="I80" i="16"/>
  <c r="I122" i="16"/>
  <c r="I142" i="16"/>
  <c r="H2" i="16"/>
  <c r="H6" i="16"/>
  <c r="H10" i="16"/>
  <c r="H14" i="16"/>
  <c r="H19" i="16"/>
  <c r="H25" i="16"/>
  <c r="K27" i="16"/>
  <c r="H30" i="16"/>
  <c r="H35" i="16"/>
  <c r="H41" i="16"/>
  <c r="K43" i="16"/>
  <c r="H46" i="16"/>
  <c r="H51" i="16"/>
  <c r="H57" i="16"/>
  <c r="K59" i="16"/>
  <c r="H62" i="16"/>
  <c r="H67" i="16"/>
  <c r="H91" i="16"/>
  <c r="H110" i="16"/>
  <c r="H123" i="16"/>
  <c r="H142" i="16"/>
  <c r="H155" i="16"/>
  <c r="K167" i="16"/>
  <c r="H170" i="16"/>
  <c r="H324" i="16"/>
  <c r="H338" i="16"/>
  <c r="K338" i="16"/>
  <c r="H118" i="16"/>
  <c r="H150" i="16"/>
  <c r="K234" i="16"/>
  <c r="H406" i="16"/>
  <c r="K406" i="16"/>
  <c r="K428" i="16"/>
  <c r="H428" i="16"/>
  <c r="K498" i="16"/>
  <c r="I118" i="16"/>
  <c r="K63" i="16"/>
  <c r="H386" i="16"/>
  <c r="K386" i="16"/>
  <c r="I2" i="16"/>
  <c r="I14" i="16"/>
  <c r="I190" i="16"/>
  <c r="I210" i="16"/>
  <c r="I390" i="16"/>
  <c r="I483" i="16"/>
  <c r="H98" i="16"/>
  <c r="H102" i="16"/>
  <c r="K110" i="16"/>
  <c r="H130" i="16"/>
  <c r="H134" i="16"/>
  <c r="K142" i="16"/>
  <c r="H162" i="16"/>
  <c r="H171" i="16"/>
  <c r="H178" i="16"/>
  <c r="H190" i="16"/>
  <c r="H264" i="16"/>
  <c r="K264" i="16"/>
  <c r="K348" i="16"/>
  <c r="H348" i="16"/>
  <c r="K272" i="16"/>
  <c r="H462" i="16"/>
  <c r="K462" i="16"/>
  <c r="K342" i="16"/>
  <c r="H342" i="16"/>
  <c r="K360" i="16"/>
  <c r="H360" i="16"/>
  <c r="H166" i="16"/>
  <c r="H182" i="16"/>
  <c r="H198" i="16"/>
  <c r="H232" i="16"/>
  <c r="H248" i="16"/>
  <c r="K308" i="16"/>
  <c r="K326" i="16"/>
  <c r="K368" i="16"/>
  <c r="K396" i="16"/>
  <c r="H396" i="16"/>
  <c r="H418" i="16"/>
  <c r="K418" i="16"/>
  <c r="H438" i="16"/>
  <c r="K438" i="16"/>
  <c r="H456" i="16"/>
  <c r="K456" i="16"/>
  <c r="K290" i="16"/>
  <c r="H336" i="16"/>
  <c r="K336" i="16"/>
  <c r="K362" i="16"/>
  <c r="K398" i="16"/>
  <c r="K250" i="16"/>
  <c r="K378" i="16"/>
  <c r="K450" i="16"/>
  <c r="J458" i="16"/>
  <c r="H478" i="16"/>
  <c r="K478" i="16"/>
  <c r="H494" i="16"/>
  <c r="K494" i="16"/>
  <c r="H510" i="16"/>
  <c r="K510" i="16"/>
  <c r="H470" i="16"/>
  <c r="K470" i="16"/>
  <c r="H486" i="16"/>
  <c r="K486" i="16"/>
  <c r="H502" i="16"/>
  <c r="K502" i="16"/>
  <c r="H518" i="16"/>
  <c r="K518" i="16"/>
  <c r="H534" i="16"/>
  <c r="K534" i="16"/>
  <c r="K266" i="16"/>
  <c r="K458" i="16"/>
  <c r="K536" i="16"/>
  <c r="H536" i="16"/>
  <c r="K218" i="16"/>
  <c r="K346" i="16"/>
  <c r="K474" i="16"/>
  <c r="K490" i="16"/>
  <c r="K506" i="16"/>
  <c r="K522" i="16"/>
  <c r="K544" i="16"/>
  <c r="I13" i="18"/>
  <c r="I53" i="18"/>
  <c r="I68" i="18"/>
  <c r="I28" i="18"/>
  <c r="I39" i="18"/>
  <c r="I69" i="18"/>
  <c r="I20" i="18"/>
  <c r="I31" i="18"/>
  <c r="I45" i="18"/>
  <c r="I61" i="18"/>
  <c r="I7" i="18"/>
  <c r="I21" i="18"/>
  <c r="H15" i="18"/>
  <c r="H19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I5" i="18"/>
  <c r="I44" i="18"/>
  <c r="I36" i="18"/>
  <c r="I47" i="18"/>
  <c r="I63" i="18"/>
  <c r="I12" i="18"/>
  <c r="I23" i="18"/>
  <c r="I37" i="18"/>
  <c r="I8" i="18"/>
  <c r="I16" i="18"/>
  <c r="I24" i="18"/>
  <c r="I32" i="18"/>
  <c r="I40" i="18"/>
  <c r="I48" i="18"/>
  <c r="I56" i="18"/>
  <c r="I64" i="18"/>
  <c r="I3" i="18"/>
  <c r="I11" i="18"/>
  <c r="I19" i="18"/>
  <c r="I27" i="18"/>
  <c r="I35" i="18"/>
  <c r="I43" i="18"/>
  <c r="I51" i="18"/>
  <c r="I59" i="18"/>
  <c r="I67" i="18"/>
  <c r="I9" i="18"/>
  <c r="I17" i="18"/>
  <c r="I25" i="18"/>
  <c r="I60" i="18"/>
  <c r="I33" i="18"/>
  <c r="I57" i="18"/>
  <c r="I52" i="18"/>
  <c r="I41" i="18"/>
  <c r="I49" i="18"/>
  <c r="I65" i="18"/>
  <c r="I20" i="16"/>
  <c r="I457" i="16"/>
  <c r="I40" i="16"/>
  <c r="I274" i="16"/>
  <c r="I275" i="16"/>
  <c r="I44" i="16"/>
  <c r="I123" i="16"/>
  <c r="I28" i="16"/>
  <c r="I37" i="16"/>
  <c r="I48" i="16"/>
  <c r="I60" i="16"/>
  <c r="I70" i="16"/>
  <c r="I92" i="16"/>
  <c r="I104" i="16"/>
  <c r="I109" i="16"/>
  <c r="I132" i="16"/>
  <c r="I177" i="16"/>
  <c r="I218" i="16"/>
  <c r="I248" i="16"/>
  <c r="I267" i="16"/>
  <c r="I268" i="16"/>
  <c r="I314" i="16"/>
  <c r="I346" i="16"/>
  <c r="I347" i="16"/>
  <c r="I459" i="16"/>
  <c r="I458" i="16"/>
  <c r="I131" i="16"/>
  <c r="I176" i="16"/>
  <c r="I216" i="16"/>
  <c r="I8" i="16"/>
  <c r="I61" i="16"/>
  <c r="I83" i="16"/>
  <c r="I148" i="16"/>
  <c r="I182" i="16"/>
  <c r="I147" i="16"/>
  <c r="I32" i="16"/>
  <c r="I100" i="16"/>
  <c r="I13" i="16"/>
  <c r="I59" i="16"/>
  <c r="I99" i="16"/>
  <c r="I112" i="16"/>
  <c r="I140" i="16"/>
  <c r="I154" i="16"/>
  <c r="I172" i="16"/>
  <c r="I195" i="16"/>
  <c r="I217" i="16"/>
  <c r="I243" i="16"/>
  <c r="I244" i="16"/>
  <c r="I262" i="16"/>
  <c r="I281" i="16"/>
  <c r="I280" i="16"/>
  <c r="I29" i="16"/>
  <c r="I73" i="16"/>
  <c r="I107" i="16"/>
  <c r="I388" i="16"/>
  <c r="I389" i="16"/>
  <c r="I12" i="16"/>
  <c r="I333" i="16"/>
  <c r="I334" i="16"/>
  <c r="I64" i="16"/>
  <c r="I136" i="16"/>
  <c r="I4" i="16"/>
  <c r="I19" i="16"/>
  <c r="I36" i="16"/>
  <c r="I38" i="16"/>
  <c r="I45" i="16"/>
  <c r="I56" i="16"/>
  <c r="I67" i="16"/>
  <c r="I71" i="16"/>
  <c r="I89" i="16"/>
  <c r="I93" i="16"/>
  <c r="I105" i="16"/>
  <c r="I116" i="16"/>
  <c r="I139" i="16"/>
  <c r="I152" i="16"/>
  <c r="I156" i="16"/>
  <c r="I171" i="16"/>
  <c r="I201" i="16"/>
  <c r="I211" i="16"/>
  <c r="I233" i="16"/>
  <c r="I279" i="16"/>
  <c r="I307" i="16"/>
  <c r="I306" i="16"/>
  <c r="I108" i="16"/>
  <c r="I144" i="16"/>
  <c r="I206" i="16"/>
  <c r="I220" i="16"/>
  <c r="I238" i="16"/>
  <c r="I397" i="16"/>
  <c r="I52" i="16"/>
  <c r="I120" i="16"/>
  <c r="I21" i="16"/>
  <c r="I96" i="16"/>
  <c r="I124" i="16"/>
  <c r="I166" i="16"/>
  <c r="I273" i="16"/>
  <c r="I53" i="16"/>
  <c r="I76" i="16"/>
  <c r="I86" i="16"/>
  <c r="I196" i="16"/>
  <c r="I272" i="16"/>
  <c r="I320" i="16"/>
  <c r="I321" i="16"/>
  <c r="I24" i="16"/>
  <c r="I27" i="16"/>
  <c r="I5" i="16"/>
  <c r="I16" i="16"/>
  <c r="I49" i="16"/>
  <c r="I51" i="16"/>
  <c r="I115" i="16"/>
  <c r="I128" i="16"/>
  <c r="I133" i="16"/>
  <c r="I145" i="16"/>
  <c r="I178" i="16"/>
  <c r="I200" i="16"/>
  <c r="I207" i="16"/>
  <c r="I232" i="16"/>
  <c r="I239" i="16"/>
  <c r="I249" i="16"/>
  <c r="I316" i="16"/>
  <c r="I315" i="16"/>
  <c r="I327" i="16"/>
  <c r="I328" i="16"/>
  <c r="I348" i="16"/>
  <c r="I349" i="16"/>
  <c r="I192" i="16"/>
  <c r="I227" i="16"/>
  <c r="I256" i="16"/>
  <c r="I257" i="16"/>
  <c r="I258" i="16"/>
  <c r="I439" i="16"/>
  <c r="I438" i="16"/>
  <c r="I443" i="16"/>
  <c r="I442" i="16"/>
  <c r="I63" i="16"/>
  <c r="I114" i="16"/>
  <c r="I168" i="16"/>
  <c r="I199" i="16"/>
  <c r="I330" i="16"/>
  <c r="I331" i="16"/>
  <c r="I332" i="16"/>
  <c r="I441" i="16"/>
  <c r="I451" i="16"/>
  <c r="I450" i="16"/>
  <c r="I537" i="16"/>
  <c r="I538" i="16"/>
  <c r="I338" i="16"/>
  <c r="I352" i="16"/>
  <c r="I444" i="16"/>
  <c r="I55" i="16"/>
  <c r="I88" i="16"/>
  <c r="I138" i="16"/>
  <c r="I188" i="16"/>
  <c r="I189" i="16"/>
  <c r="I251" i="16"/>
  <c r="I252" i="16"/>
  <c r="I282" i="16"/>
  <c r="I317" i="16"/>
  <c r="I69" i="16"/>
  <c r="I82" i="16"/>
  <c r="I85" i="16"/>
  <c r="I95" i="16"/>
  <c r="I103" i="16"/>
  <c r="I111" i="16"/>
  <c r="I119" i="16"/>
  <c r="I127" i="16"/>
  <c r="I135" i="16"/>
  <c r="I143" i="16"/>
  <c r="I151" i="16"/>
  <c r="I161" i="16"/>
  <c r="I164" i="16"/>
  <c r="I165" i="16"/>
  <c r="I175" i="16"/>
  <c r="I203" i="16"/>
  <c r="I208" i="16"/>
  <c r="I240" i="16"/>
  <c r="I241" i="16"/>
  <c r="I242" i="16"/>
  <c r="I271" i="16"/>
  <c r="I277" i="16"/>
  <c r="I286" i="16"/>
  <c r="I298" i="16"/>
  <c r="I341" i="16"/>
  <c r="I375" i="16"/>
  <c r="I376" i="16"/>
  <c r="I301" i="16"/>
  <c r="I302" i="16"/>
  <c r="I419" i="16"/>
  <c r="I159" i="16"/>
  <c r="I223" i="16"/>
  <c r="I323" i="16"/>
  <c r="I163" i="16"/>
  <c r="I228" i="16"/>
  <c r="I75" i="16"/>
  <c r="I91" i="16"/>
  <c r="I179" i="16"/>
  <c r="I184" i="16"/>
  <c r="I205" i="16"/>
  <c r="I215" i="16"/>
  <c r="I231" i="16"/>
  <c r="I235" i="16"/>
  <c r="I236" i="16"/>
  <c r="I264" i="16"/>
  <c r="I265" i="16"/>
  <c r="I266" i="16"/>
  <c r="I304" i="16"/>
  <c r="I305" i="16"/>
  <c r="I311" i="16"/>
  <c r="I313" i="16"/>
  <c r="I340" i="16"/>
  <c r="I365" i="16"/>
  <c r="I383" i="16"/>
  <c r="I427" i="16"/>
  <c r="I426" i="16"/>
  <c r="I295" i="16"/>
  <c r="I296" i="16"/>
  <c r="I353" i="16"/>
  <c r="I187" i="16"/>
  <c r="I212" i="16"/>
  <c r="I213" i="16"/>
  <c r="I417" i="16"/>
  <c r="I247" i="16"/>
  <c r="I155" i="16"/>
  <c r="I160" i="16"/>
  <c r="I181" i="16"/>
  <c r="I191" i="16"/>
  <c r="I219" i="16"/>
  <c r="I224" i="16"/>
  <c r="I225" i="16"/>
  <c r="I226" i="16"/>
  <c r="I255" i="16"/>
  <c r="I259" i="16"/>
  <c r="I260" i="16"/>
  <c r="I294" i="16"/>
  <c r="I308" i="16"/>
  <c r="I364" i="16"/>
  <c r="I398" i="16"/>
  <c r="I399" i="16"/>
  <c r="I418" i="16"/>
  <c r="I425" i="16"/>
  <c r="I433" i="16"/>
  <c r="I434" i="16"/>
  <c r="I350" i="16"/>
  <c r="I355" i="16"/>
  <c r="I367" i="16"/>
  <c r="I371" i="16"/>
  <c r="I372" i="16"/>
  <c r="I373" i="16"/>
  <c r="I384" i="16"/>
  <c r="I385" i="16"/>
  <c r="I386" i="16"/>
  <c r="I412" i="16"/>
  <c r="I416" i="16"/>
  <c r="I535" i="16"/>
  <c r="I534" i="16"/>
  <c r="I536" i="16"/>
  <c r="I285" i="16"/>
  <c r="I339" i="16"/>
  <c r="I409" i="16"/>
  <c r="I411" i="16"/>
  <c r="I431" i="16"/>
  <c r="I430" i="16"/>
  <c r="I432" i="16"/>
  <c r="I449" i="16"/>
  <c r="I485" i="16"/>
  <c r="I356" i="16"/>
  <c r="I368" i="16"/>
  <c r="I393" i="16"/>
  <c r="I448" i="16"/>
  <c r="I470" i="16"/>
  <c r="I471" i="16"/>
  <c r="I484" i="16"/>
  <c r="I486" i="16"/>
  <c r="I505" i="16"/>
  <c r="I380" i="16"/>
  <c r="I423" i="16"/>
  <c r="I422" i="16"/>
  <c r="I500" i="16"/>
  <c r="I507" i="16"/>
  <c r="I518" i="16"/>
  <c r="I519" i="16"/>
  <c r="I545" i="16"/>
  <c r="I546" i="16"/>
  <c r="I548" i="16"/>
  <c r="I405" i="16"/>
  <c r="I465" i="16"/>
  <c r="I476" i="16"/>
  <c r="I479" i="16"/>
  <c r="I287" i="16"/>
  <c r="I303" i="16"/>
  <c r="I319" i="16"/>
  <c r="I480" i="16"/>
  <c r="I344" i="16"/>
  <c r="I415" i="16"/>
  <c r="I436" i="16"/>
  <c r="I437" i="16"/>
  <c r="I495" i="16"/>
  <c r="I494" i="16"/>
  <c r="I496" i="16"/>
  <c r="I497" i="16"/>
  <c r="I529" i="16"/>
  <c r="I530" i="16"/>
  <c r="I463" i="16"/>
  <c r="I468" i="16"/>
  <c r="I469" i="16"/>
  <c r="I502" i="16"/>
  <c r="I528" i="16"/>
  <c r="I544" i="16"/>
  <c r="I447" i="16"/>
  <c r="I481" i="16"/>
  <c r="I482" i="16"/>
  <c r="I523" i="16"/>
  <c r="I421" i="16"/>
  <c r="I453" i="16"/>
  <c r="I455" i="16"/>
  <c r="I462" i="16"/>
  <c r="I473" i="16"/>
  <c r="I475" i="16"/>
  <c r="I491" i="16"/>
  <c r="I511" i="16"/>
  <c r="I510" i="16"/>
  <c r="I513" i="16"/>
  <c r="I521" i="16"/>
  <c r="I489" i="16"/>
  <c r="I503" i="16"/>
  <c r="I516" i="16"/>
  <c r="I527" i="16"/>
  <c r="I542" i="16"/>
  <c r="I413" i="16"/>
  <c r="I429" i="16"/>
  <c r="I445" i="16"/>
  <c r="I461" i="16"/>
  <c r="I477" i="16"/>
  <c r="I493" i="16"/>
  <c r="I509" i="16"/>
  <c r="V7" i="12"/>
  <c r="U7" i="12"/>
  <c r="V13" i="12"/>
  <c r="U13" i="12"/>
  <c r="U21" i="12"/>
  <c r="V23" i="12"/>
  <c r="U23" i="12"/>
  <c r="U34" i="12"/>
  <c r="V34" i="12"/>
  <c r="V2" i="12"/>
  <c r="U2" i="12"/>
  <c r="V6" i="12"/>
  <c r="U6" i="12"/>
  <c r="V10" i="12"/>
  <c r="U10" i="12"/>
  <c r="V12" i="12"/>
  <c r="U12" i="12"/>
  <c r="V18" i="12"/>
  <c r="U18" i="12"/>
  <c r="V20" i="12"/>
  <c r="U20" i="12"/>
  <c r="V22" i="12"/>
  <c r="U22" i="12"/>
  <c r="V24" i="12"/>
  <c r="U24" i="12"/>
  <c r="U47" i="12"/>
  <c r="V47" i="12"/>
  <c r="V5" i="12"/>
  <c r="U5" i="12"/>
  <c r="V11" i="12"/>
  <c r="U11" i="12"/>
  <c r="U19" i="12"/>
  <c r="V4" i="12"/>
  <c r="U4" i="12"/>
  <c r="V8" i="12"/>
  <c r="U8" i="12"/>
  <c r="V14" i="12"/>
  <c r="U14" i="12"/>
  <c r="U26" i="12"/>
  <c r="V26" i="12"/>
  <c r="V3" i="12"/>
  <c r="U3" i="12"/>
  <c r="V25" i="12"/>
  <c r="U25" i="12"/>
  <c r="U72" i="12"/>
  <c r="V72" i="12"/>
  <c r="U77" i="12"/>
  <c r="V77" i="12"/>
  <c r="V57" i="12"/>
  <c r="U85" i="12"/>
  <c r="V85" i="12"/>
  <c r="T56" i="12"/>
  <c r="U61" i="12"/>
  <c r="V61" i="12"/>
  <c r="W45" i="12"/>
  <c r="O45" i="12" s="1"/>
  <c r="J67" i="18" s="1"/>
  <c r="U58" i="12"/>
  <c r="V58" i="12"/>
  <c r="T64" i="12"/>
  <c r="U69" i="12"/>
  <c r="V69" i="12"/>
  <c r="U79" i="12"/>
  <c r="V79" i="12"/>
  <c r="U74" i="12"/>
  <c r="V74" i="12"/>
  <c r="V42" i="12"/>
  <c r="V82" i="12"/>
  <c r="U93" i="12"/>
  <c r="V93" i="12"/>
  <c r="T31" i="12"/>
  <c r="U33" i="12"/>
  <c r="V33" i="12"/>
  <c r="U48" i="12"/>
  <c r="V48" i="12"/>
  <c r="U52" i="12"/>
  <c r="V52" i="12"/>
  <c r="U73" i="12"/>
  <c r="U90" i="12"/>
  <c r="V90" i="12"/>
  <c r="U66" i="12"/>
  <c r="V66" i="12"/>
  <c r="U29" i="12"/>
  <c r="V29" i="12"/>
  <c r="U65" i="12"/>
  <c r="V65" i="12"/>
  <c r="U88" i="12"/>
  <c r="V88" i="12"/>
  <c r="V27" i="12"/>
  <c r="T28" i="12"/>
  <c r="T37" i="12"/>
  <c r="V40" i="12"/>
  <c r="V43" i="12"/>
  <c r="T44" i="12"/>
  <c r="T49" i="12"/>
  <c r="U55" i="12"/>
  <c r="V55" i="12"/>
  <c r="U81" i="12"/>
  <c r="V81" i="12"/>
  <c r="U87" i="12"/>
  <c r="V87" i="12"/>
  <c r="T39" i="12"/>
  <c r="T41" i="12"/>
  <c r="U46" i="12"/>
  <c r="V46" i="12"/>
  <c r="U63" i="12"/>
  <c r="V63" i="12"/>
  <c r="U89" i="12"/>
  <c r="V89" i="12"/>
  <c r="U76" i="12"/>
  <c r="V76" i="12"/>
  <c r="U92" i="12"/>
  <c r="V92" i="12"/>
  <c r="T54" i="12"/>
  <c r="T59" i="12"/>
  <c r="T62" i="12"/>
  <c r="T67" i="12"/>
  <c r="T70" i="12"/>
  <c r="T75" i="12"/>
  <c r="T78" i="12"/>
  <c r="T83" i="12"/>
  <c r="T86" i="12"/>
  <c r="T91" i="12"/>
  <c r="T94" i="12"/>
  <c r="U12" i="11"/>
  <c r="U145" i="11"/>
  <c r="V145" i="11"/>
  <c r="U181" i="11"/>
  <c r="V181" i="11"/>
  <c r="U204" i="11"/>
  <c r="V204" i="11"/>
  <c r="V284" i="11"/>
  <c r="T6" i="11"/>
  <c r="T22" i="11"/>
  <c r="T38" i="11"/>
  <c r="T54" i="11"/>
  <c r="T70" i="11"/>
  <c r="W148" i="11"/>
  <c r="U152" i="11"/>
  <c r="V152" i="11"/>
  <c r="W199" i="11"/>
  <c r="X199" i="11"/>
  <c r="V211" i="11"/>
  <c r="U211" i="11"/>
  <c r="V218" i="11"/>
  <c r="V274" i="11"/>
  <c r="U274" i="11"/>
  <c r="U324" i="11"/>
  <c r="V324" i="11"/>
  <c r="V330" i="11"/>
  <c r="V376" i="11"/>
  <c r="U376" i="11"/>
  <c r="U546" i="11"/>
  <c r="U554" i="11"/>
  <c r="V554" i="11"/>
  <c r="U555" i="11"/>
  <c r="U562" i="11"/>
  <c r="V562" i="11"/>
  <c r="U563" i="11"/>
  <c r="U44" i="11"/>
  <c r="V44" i="11"/>
  <c r="U76" i="11"/>
  <c r="V317" i="11"/>
  <c r="U317" i="11"/>
  <c r="U10" i="11"/>
  <c r="V10" i="11"/>
  <c r="U26" i="11"/>
  <c r="V26" i="11"/>
  <c r="U58" i="11"/>
  <c r="V58" i="11"/>
  <c r="W122" i="11"/>
  <c r="O138" i="11"/>
  <c r="J31" i="16" s="1"/>
  <c r="U160" i="11"/>
  <c r="V160" i="11"/>
  <c r="U166" i="11"/>
  <c r="V166" i="11"/>
  <c r="U20" i="11"/>
  <c r="V20" i="11"/>
  <c r="V52" i="11"/>
  <c r="V128" i="11"/>
  <c r="W138" i="11"/>
  <c r="U161" i="11"/>
  <c r="V161" i="11"/>
  <c r="V173" i="11"/>
  <c r="U189" i="11"/>
  <c r="V189" i="11"/>
  <c r="V266" i="11"/>
  <c r="U300" i="11"/>
  <c r="W461" i="11"/>
  <c r="W463" i="11"/>
  <c r="X463" i="11"/>
  <c r="O463" i="11" s="1"/>
  <c r="J46" i="16" s="1"/>
  <c r="V466" i="11"/>
  <c r="U32" i="11"/>
  <c r="U48" i="11"/>
  <c r="V48" i="11"/>
  <c r="U64" i="11"/>
  <c r="V64" i="11"/>
  <c r="U134" i="11"/>
  <c r="V134" i="11"/>
  <c r="U74" i="11"/>
  <c r="V74" i="11"/>
  <c r="U4" i="11"/>
  <c r="V4" i="11"/>
  <c r="T30" i="11"/>
  <c r="T46" i="11"/>
  <c r="U121" i="11"/>
  <c r="V121" i="11"/>
  <c r="U136" i="11"/>
  <c r="U142" i="11"/>
  <c r="V142" i="11"/>
  <c r="V168" i="11"/>
  <c r="V399" i="11"/>
  <c r="U399" i="11"/>
  <c r="V400" i="11"/>
  <c r="U400" i="11"/>
  <c r="U28" i="11"/>
  <c r="V28" i="11"/>
  <c r="U16" i="11"/>
  <c r="V244" i="11"/>
  <c r="U244" i="11"/>
  <c r="V291" i="11"/>
  <c r="V358" i="11"/>
  <c r="U358" i="11"/>
  <c r="U510" i="11"/>
  <c r="V510" i="11"/>
  <c r="U172" i="11"/>
  <c r="V172" i="11"/>
  <c r="T14" i="11"/>
  <c r="T62" i="11"/>
  <c r="T24" i="11"/>
  <c r="T56" i="11"/>
  <c r="T72" i="11"/>
  <c r="V124" i="11"/>
  <c r="V137" i="11"/>
  <c r="U169" i="11"/>
  <c r="V169" i="11"/>
  <c r="U185" i="11"/>
  <c r="V185" i="11"/>
  <c r="V206" i="11"/>
  <c r="U206" i="11"/>
  <c r="V392" i="11"/>
  <c r="U392" i="11"/>
  <c r="U129" i="11"/>
  <c r="V129" i="11"/>
  <c r="V177" i="11"/>
  <c r="U177" i="11"/>
  <c r="V220" i="11"/>
  <c r="U220" i="11"/>
  <c r="V236" i="11"/>
  <c r="U236" i="11"/>
  <c r="U188" i="11"/>
  <c r="V188" i="11"/>
  <c r="V263" i="11"/>
  <c r="U263" i="11"/>
  <c r="U68" i="11"/>
  <c r="V68" i="11"/>
  <c r="T78" i="11"/>
  <c r="T8" i="11"/>
  <c r="T40" i="11"/>
  <c r="T2" i="11"/>
  <c r="T18" i="11"/>
  <c r="T34" i="11"/>
  <c r="T50" i="11"/>
  <c r="T66" i="11"/>
  <c r="V120" i="11"/>
  <c r="U144" i="11"/>
  <c r="V144" i="11"/>
  <c r="U150" i="11"/>
  <c r="V150" i="11"/>
  <c r="U180" i="11"/>
  <c r="V180" i="11"/>
  <c r="V252" i="11"/>
  <c r="U252" i="11"/>
  <c r="V255" i="11"/>
  <c r="U255" i="11"/>
  <c r="U197" i="11"/>
  <c r="V197" i="11"/>
  <c r="X203" i="11"/>
  <c r="V238" i="11"/>
  <c r="U238" i="11"/>
  <c r="V247" i="11"/>
  <c r="V258" i="11"/>
  <c r="U258" i="11"/>
  <c r="V285" i="11"/>
  <c r="U285" i="11"/>
  <c r="X296" i="11"/>
  <c r="V322" i="11"/>
  <c r="U322" i="11"/>
  <c r="T3" i="11"/>
  <c r="T7" i="11"/>
  <c r="T9" i="11"/>
  <c r="T11" i="11"/>
  <c r="T15" i="11"/>
  <c r="T19" i="11"/>
  <c r="T23" i="11"/>
  <c r="T27" i="11"/>
  <c r="T31" i="11"/>
  <c r="T35" i="11"/>
  <c r="T39" i="11"/>
  <c r="T41" i="11"/>
  <c r="T45" i="11"/>
  <c r="T47" i="11"/>
  <c r="T49" i="11"/>
  <c r="T51" i="11"/>
  <c r="T57" i="11"/>
  <c r="T59" i="11"/>
  <c r="T63" i="11"/>
  <c r="T67" i="11"/>
  <c r="T71" i="11"/>
  <c r="T75" i="11"/>
  <c r="T79" i="11"/>
  <c r="T81" i="11"/>
  <c r="T83" i="11"/>
  <c r="T85" i="11"/>
  <c r="T89" i="11"/>
  <c r="T99" i="11"/>
  <c r="T101" i="11"/>
  <c r="T103" i="11"/>
  <c r="T105" i="11"/>
  <c r="V114" i="11"/>
  <c r="V123" i="11"/>
  <c r="V131" i="11"/>
  <c r="V147" i="11"/>
  <c r="V155" i="11"/>
  <c r="V163" i="11"/>
  <c r="X192" i="11"/>
  <c r="O192" i="11" s="1"/>
  <c r="J484" i="16" s="1"/>
  <c r="U203" i="11"/>
  <c r="W203" i="11" s="1"/>
  <c r="V240" i="11"/>
  <c r="U240" i="11"/>
  <c r="V250" i="11"/>
  <c r="U250" i="11"/>
  <c r="U445" i="11"/>
  <c r="V445" i="11"/>
  <c r="W447" i="11"/>
  <c r="X447" i="11"/>
  <c r="V174" i="11"/>
  <c r="U174" i="11"/>
  <c r="V182" i="11"/>
  <c r="U182" i="11"/>
  <c r="V190" i="11"/>
  <c r="U190" i="11"/>
  <c r="V208" i="11"/>
  <c r="U208" i="11"/>
  <c r="V210" i="11"/>
  <c r="U210" i="11"/>
  <c r="V226" i="11"/>
  <c r="U226" i="11"/>
  <c r="V242" i="11"/>
  <c r="U242" i="11"/>
  <c r="W309" i="11"/>
  <c r="X309" i="11"/>
  <c r="V321" i="11"/>
  <c r="U321" i="11"/>
  <c r="V366" i="11"/>
  <c r="U366" i="11"/>
  <c r="V386" i="11"/>
  <c r="U386" i="11"/>
  <c r="U421" i="11"/>
  <c r="V421" i="11"/>
  <c r="V442" i="11"/>
  <c r="U442" i="11"/>
  <c r="V222" i="11"/>
  <c r="U222" i="11"/>
  <c r="V298" i="11"/>
  <c r="U298" i="11"/>
  <c r="V308" i="11"/>
  <c r="X325" i="11"/>
  <c r="V474" i="11"/>
  <c r="U474" i="11"/>
  <c r="U536" i="11"/>
  <c r="V536" i="11"/>
  <c r="T5" i="11"/>
  <c r="T13" i="11"/>
  <c r="T17" i="11"/>
  <c r="T21" i="11"/>
  <c r="T25" i="11"/>
  <c r="T29" i="11"/>
  <c r="T33" i="11"/>
  <c r="T37" i="11"/>
  <c r="T43" i="11"/>
  <c r="T53" i="11"/>
  <c r="T55" i="11"/>
  <c r="T61" i="11"/>
  <c r="T65" i="11"/>
  <c r="T69" i="11"/>
  <c r="T73" i="11"/>
  <c r="T77" i="11"/>
  <c r="T87" i="11"/>
  <c r="T91" i="11"/>
  <c r="T93" i="11"/>
  <c r="T95" i="11"/>
  <c r="T97" i="11"/>
  <c r="T107" i="11"/>
  <c r="T109" i="11"/>
  <c r="T111" i="11"/>
  <c r="V116" i="11"/>
  <c r="V118" i="11"/>
  <c r="V224" i="11"/>
  <c r="U224" i="11"/>
  <c r="V787" i="11"/>
  <c r="V178" i="11"/>
  <c r="U178" i="11"/>
  <c r="V186" i="11"/>
  <c r="U186" i="11"/>
  <c r="V194" i="11"/>
  <c r="U194" i="11"/>
  <c r="X200" i="11"/>
  <c r="O200" i="11" s="1"/>
  <c r="J509" i="16" s="1"/>
  <c r="T198" i="11"/>
  <c r="T205" i="11"/>
  <c r="V212" i="11"/>
  <c r="U212" i="11"/>
  <c r="V228" i="11"/>
  <c r="U228" i="11"/>
  <c r="V276" i="11"/>
  <c r="U276" i="11"/>
  <c r="V288" i="11"/>
  <c r="U288" i="11"/>
  <c r="U296" i="11"/>
  <c r="W296" i="11" s="1"/>
  <c r="V301" i="11"/>
  <c r="U301" i="11"/>
  <c r="V306" i="11"/>
  <c r="U306" i="11"/>
  <c r="U325" i="11"/>
  <c r="W325" i="11" s="1"/>
  <c r="V381" i="11"/>
  <c r="W412" i="11"/>
  <c r="X412" i="11"/>
  <c r="O412" i="11" s="1"/>
  <c r="J201" i="16" s="1"/>
  <c r="U416" i="11"/>
  <c r="V416" i="11"/>
  <c r="V418" i="11"/>
  <c r="U418" i="11"/>
  <c r="V422" i="11"/>
  <c r="U422" i="11"/>
  <c r="V426" i="11"/>
  <c r="U426" i="11"/>
  <c r="V214" i="11"/>
  <c r="U214" i="11"/>
  <c r="W253" i="11"/>
  <c r="O253" i="11" s="1"/>
  <c r="J257" i="16" s="1"/>
  <c r="V268" i="11"/>
  <c r="U268" i="11"/>
  <c r="V279" i="11"/>
  <c r="U279" i="11"/>
  <c r="V331" i="11"/>
  <c r="V337" i="11"/>
  <c r="U337" i="11"/>
  <c r="V338" i="11"/>
  <c r="U338" i="11"/>
  <c r="V347" i="11"/>
  <c r="V348" i="11"/>
  <c r="U348" i="11"/>
  <c r="U515" i="11"/>
  <c r="T80" i="11"/>
  <c r="T82" i="11"/>
  <c r="T84" i="11"/>
  <c r="T86" i="11"/>
  <c r="T88" i="11"/>
  <c r="T90" i="11"/>
  <c r="T92" i="11"/>
  <c r="T94" i="11"/>
  <c r="T96" i="11"/>
  <c r="T98" i="11"/>
  <c r="T100" i="11"/>
  <c r="T102" i="11"/>
  <c r="T104" i="11"/>
  <c r="T106" i="11"/>
  <c r="T108" i="11"/>
  <c r="T110" i="11"/>
  <c r="W171" i="11"/>
  <c r="X171" i="11"/>
  <c r="W175" i="11"/>
  <c r="X175" i="11"/>
  <c r="W195" i="11"/>
  <c r="X195" i="11"/>
  <c r="T202" i="11"/>
  <c r="V216" i="11"/>
  <c r="U216" i="11"/>
  <c r="V232" i="11"/>
  <c r="U232" i="11"/>
  <c r="V260" i="11"/>
  <c r="U260" i="11"/>
  <c r="V271" i="11"/>
  <c r="U271" i="11"/>
  <c r="X277" i="11"/>
  <c r="U282" i="11"/>
  <c r="V305" i="11"/>
  <c r="U305" i="11"/>
  <c r="U309" i="11"/>
  <c r="X318" i="11"/>
  <c r="V403" i="11"/>
  <c r="T213" i="11"/>
  <c r="T217" i="11"/>
  <c r="T221" i="11"/>
  <c r="T225" i="11"/>
  <c r="T229" i="11"/>
  <c r="T233" i="11"/>
  <c r="T237" i="11"/>
  <c r="T241" i="11"/>
  <c r="U245" i="11"/>
  <c r="W245" i="11" s="1"/>
  <c r="O245" i="11" s="1"/>
  <c r="J187" i="16" s="1"/>
  <c r="T249" i="11"/>
  <c r="U253" i="11"/>
  <c r="T257" i="11"/>
  <c r="U261" i="11"/>
  <c r="W261" i="11" s="1"/>
  <c r="O261" i="11" s="1"/>
  <c r="J238" i="16" s="1"/>
  <c r="T265" i="11"/>
  <c r="T273" i="11"/>
  <c r="U277" i="11"/>
  <c r="W277" i="11" s="1"/>
  <c r="T281" i="11"/>
  <c r="U289" i="11"/>
  <c r="W289" i="11" s="1"/>
  <c r="O289" i="11" s="1"/>
  <c r="T297" i="11"/>
  <c r="T307" i="11"/>
  <c r="T323" i="11"/>
  <c r="V336" i="11"/>
  <c r="V360" i="11"/>
  <c r="U360" i="11"/>
  <c r="U375" i="11"/>
  <c r="V375" i="11"/>
  <c r="V384" i="11"/>
  <c r="U384" i="11"/>
  <c r="U395" i="11"/>
  <c r="V395" i="11"/>
  <c r="V406" i="11"/>
  <c r="U406" i="11"/>
  <c r="U433" i="11"/>
  <c r="V433" i="11"/>
  <c r="U448" i="11"/>
  <c r="V448" i="11"/>
  <c r="U468" i="11"/>
  <c r="U482" i="11"/>
  <c r="V482" i="11"/>
  <c r="U528" i="11"/>
  <c r="V622" i="11"/>
  <c r="T215" i="11"/>
  <c r="T219" i="11"/>
  <c r="T223" i="11"/>
  <c r="T227" i="11"/>
  <c r="T231" i="11"/>
  <c r="T235" i="11"/>
  <c r="T239" i="11"/>
  <c r="U248" i="11"/>
  <c r="W248" i="11" s="1"/>
  <c r="O248" i="11" s="1"/>
  <c r="J239" i="16" s="1"/>
  <c r="U256" i="11"/>
  <c r="W256" i="11" s="1"/>
  <c r="O256" i="11" s="1"/>
  <c r="J271" i="16" s="1"/>
  <c r="U280" i="11"/>
  <c r="W280" i="11" s="1"/>
  <c r="O280" i="11" s="1"/>
  <c r="J243" i="16" s="1"/>
  <c r="T287" i="11"/>
  <c r="T294" i="11"/>
  <c r="U302" i="11"/>
  <c r="W302" i="11" s="1"/>
  <c r="O302" i="11" s="1"/>
  <c r="J512" i="16" s="1"/>
  <c r="T303" i="11"/>
  <c r="T319" i="11"/>
  <c r="T334" i="11"/>
  <c r="T335" i="11"/>
  <c r="T341" i="11"/>
  <c r="W432" i="11"/>
  <c r="X432" i="11"/>
  <c r="V473" i="11"/>
  <c r="V484" i="11"/>
  <c r="V492" i="11"/>
  <c r="U506" i="11"/>
  <c r="V506" i="11"/>
  <c r="U578" i="11"/>
  <c r="V578" i="11"/>
  <c r="W683" i="11"/>
  <c r="X683" i="11"/>
  <c r="V327" i="11"/>
  <c r="U327" i="11"/>
  <c r="V345" i="11"/>
  <c r="U345" i="11"/>
  <c r="V352" i="11"/>
  <c r="U352" i="11"/>
  <c r="X363" i="11"/>
  <c r="V378" i="11"/>
  <c r="V410" i="11"/>
  <c r="U410" i="11"/>
  <c r="V434" i="11"/>
  <c r="U434" i="11"/>
  <c r="U450" i="11"/>
  <c r="U487" i="11"/>
  <c r="U548" i="11"/>
  <c r="V548" i="11"/>
  <c r="U590" i="11"/>
  <c r="V590" i="11"/>
  <c r="U591" i="11"/>
  <c r="V591" i="11"/>
  <c r="U601" i="11"/>
  <c r="U772" i="11"/>
  <c r="T295" i="11"/>
  <c r="T311" i="11"/>
  <c r="V326" i="11"/>
  <c r="V370" i="11"/>
  <c r="U370" i="11"/>
  <c r="V458" i="11"/>
  <c r="U458" i="11"/>
  <c r="X459" i="11"/>
  <c r="U481" i="11"/>
  <c r="U488" i="11"/>
  <c r="V488" i="11"/>
  <c r="T209" i="11"/>
  <c r="T293" i="11"/>
  <c r="V310" i="11"/>
  <c r="T329" i="11"/>
  <c r="U363" i="11"/>
  <c r="W363" i="11" s="1"/>
  <c r="V387" i="11"/>
  <c r="U387" i="11"/>
  <c r="V396" i="11"/>
  <c r="U396" i="11"/>
  <c r="T401" i="11"/>
  <c r="V414" i="11"/>
  <c r="U414" i="11"/>
  <c r="X428" i="11"/>
  <c r="V435" i="11"/>
  <c r="U435" i="11"/>
  <c r="V438" i="11"/>
  <c r="U438" i="11"/>
  <c r="U498" i="11"/>
  <c r="V498" i="11"/>
  <c r="U502" i="11"/>
  <c r="V502" i="11"/>
  <c r="U544" i="11"/>
  <c r="V544" i="11"/>
  <c r="U600" i="11"/>
  <c r="V600" i="11"/>
  <c r="U606" i="11"/>
  <c r="V606" i="11"/>
  <c r="U607" i="11"/>
  <c r="V607" i="11"/>
  <c r="T243" i="11"/>
  <c r="T246" i="11"/>
  <c r="T251" i="11"/>
  <c r="T254" i="11"/>
  <c r="T259" i="11"/>
  <c r="T262" i="11"/>
  <c r="T267" i="11"/>
  <c r="T270" i="11"/>
  <c r="T275" i="11"/>
  <c r="T278" i="11"/>
  <c r="T283" i="11"/>
  <c r="T290" i="11"/>
  <c r="T299" i="11"/>
  <c r="T313" i="11"/>
  <c r="T316" i="11"/>
  <c r="V343" i="11"/>
  <c r="U343" i="11"/>
  <c r="V346" i="11"/>
  <c r="U346" i="11"/>
  <c r="T350" i="11"/>
  <c r="T354" i="11"/>
  <c r="V374" i="11"/>
  <c r="U374" i="11"/>
  <c r="U382" i="11"/>
  <c r="T405" i="11"/>
  <c r="V471" i="11"/>
  <c r="U471" i="11"/>
  <c r="U485" i="11"/>
  <c r="V485" i="11"/>
  <c r="T332" i="11"/>
  <c r="T356" i="11"/>
  <c r="T372" i="11"/>
  <c r="T383" i="11"/>
  <c r="T389" i="11"/>
  <c r="U408" i="11"/>
  <c r="V408" i="11"/>
  <c r="U424" i="11"/>
  <c r="V424" i="11"/>
  <c r="W431" i="11"/>
  <c r="X431" i="11"/>
  <c r="T454" i="11"/>
  <c r="U456" i="11"/>
  <c r="V456" i="11"/>
  <c r="U476" i="11"/>
  <c r="V476" i="11"/>
  <c r="T490" i="11"/>
  <c r="U519" i="11"/>
  <c r="V519" i="11"/>
  <c r="U588" i="11"/>
  <c r="V588" i="11"/>
  <c r="U594" i="11"/>
  <c r="V594" i="11"/>
  <c r="U611" i="11"/>
  <c r="V611" i="11"/>
  <c r="T353" i="11"/>
  <c r="T367" i="11"/>
  <c r="T373" i="11"/>
  <c r="T388" i="11"/>
  <c r="V402" i="11"/>
  <c r="U402" i="11"/>
  <c r="V415" i="11"/>
  <c r="U415" i="11"/>
  <c r="U436" i="11"/>
  <c r="V436" i="11"/>
  <c r="V439" i="11"/>
  <c r="U439" i="11"/>
  <c r="V446" i="11"/>
  <c r="U446" i="11"/>
  <c r="U452" i="11"/>
  <c r="V452" i="11"/>
  <c r="V462" i="11"/>
  <c r="U462" i="11"/>
  <c r="T465" i="11"/>
  <c r="U527" i="11"/>
  <c r="V527" i="11"/>
  <c r="U543" i="11"/>
  <c r="V543" i="11"/>
  <c r="T558" i="11"/>
  <c r="U586" i="11"/>
  <c r="V586" i="11"/>
  <c r="U635" i="11"/>
  <c r="V635" i="11"/>
  <c r="V671" i="11"/>
  <c r="U671" i="11"/>
  <c r="T357" i="11"/>
  <c r="T359" i="11"/>
  <c r="T362" i="11"/>
  <c r="V390" i="11"/>
  <c r="U390" i="11"/>
  <c r="T394" i="11"/>
  <c r="W455" i="11"/>
  <c r="X455" i="11"/>
  <c r="V470" i="11"/>
  <c r="U470" i="11"/>
  <c r="U479" i="11"/>
  <c r="V479" i="11"/>
  <c r="T486" i="11"/>
  <c r="U503" i="11"/>
  <c r="V503" i="11"/>
  <c r="U512" i="11"/>
  <c r="V512" i="11"/>
  <c r="U566" i="11"/>
  <c r="V566" i="11"/>
  <c r="U595" i="11"/>
  <c r="V595" i="11"/>
  <c r="U612" i="11"/>
  <c r="V612" i="11"/>
  <c r="U623" i="11"/>
  <c r="V623" i="11"/>
  <c r="T304" i="11"/>
  <c r="T312" i="11"/>
  <c r="T320" i="11"/>
  <c r="T328" i="11"/>
  <c r="T344" i="11"/>
  <c r="T349" i="11"/>
  <c r="T351" i="11"/>
  <c r="T365" i="11"/>
  <c r="T380" i="11"/>
  <c r="T391" i="11"/>
  <c r="T398" i="11"/>
  <c r="T441" i="11"/>
  <c r="U455" i="11"/>
  <c r="V460" i="11"/>
  <c r="V491" i="11"/>
  <c r="U522" i="11"/>
  <c r="V522" i="11"/>
  <c r="U526" i="11"/>
  <c r="V526" i="11"/>
  <c r="U538" i="11"/>
  <c r="V538" i="11"/>
  <c r="U542" i="11"/>
  <c r="V542" i="11"/>
  <c r="U579" i="11"/>
  <c r="V579" i="11"/>
  <c r="U620" i="11"/>
  <c r="V620" i="11"/>
  <c r="U661" i="11"/>
  <c r="V661" i="11"/>
  <c r="T417" i="11"/>
  <c r="T437" i="11"/>
  <c r="T469" i="11"/>
  <c r="T495" i="11"/>
  <c r="U516" i="11"/>
  <c r="U535" i="11"/>
  <c r="V535" i="11"/>
  <c r="T537" i="11"/>
  <c r="U556" i="11"/>
  <c r="V556" i="11"/>
  <c r="V559" i="11"/>
  <c r="U602" i="11"/>
  <c r="V602" i="11"/>
  <c r="U610" i="11"/>
  <c r="V610" i="11"/>
  <c r="V662" i="11"/>
  <c r="U662" i="11"/>
  <c r="V663" i="11"/>
  <c r="U663" i="11"/>
  <c r="T361" i="11"/>
  <c r="T369" i="11"/>
  <c r="T377" i="11"/>
  <c r="T385" i="11"/>
  <c r="T393" i="11"/>
  <c r="T457" i="11"/>
  <c r="U483" i="11"/>
  <c r="V483" i="11"/>
  <c r="V499" i="11"/>
  <c r="U504" i="11"/>
  <c r="V504" i="11"/>
  <c r="V508" i="11"/>
  <c r="U550" i="11"/>
  <c r="V550" i="11"/>
  <c r="U551" i="11"/>
  <c r="V551" i="11"/>
  <c r="T574" i="11"/>
  <c r="T598" i="11"/>
  <c r="U604" i="11"/>
  <c r="V604" i="11"/>
  <c r="U618" i="11"/>
  <c r="V618" i="11"/>
  <c r="U619" i="11"/>
  <c r="V619" i="11"/>
  <c r="V633" i="11"/>
  <c r="U633" i="11"/>
  <c r="V715" i="11"/>
  <c r="U715" i="11"/>
  <c r="V789" i="11"/>
  <c r="U789" i="11"/>
  <c r="T409" i="11"/>
  <c r="T425" i="11"/>
  <c r="T453" i="11"/>
  <c r="U534" i="11"/>
  <c r="V534" i="11"/>
  <c r="T569" i="11"/>
  <c r="U592" i="11"/>
  <c r="V592" i="11"/>
  <c r="V707" i="11"/>
  <c r="U707" i="11"/>
  <c r="T397" i="11"/>
  <c r="T449" i="11"/>
  <c r="W467" i="11"/>
  <c r="T494" i="11"/>
  <c r="U500" i="11"/>
  <c r="V500" i="11"/>
  <c r="T505" i="11"/>
  <c r="T518" i="11"/>
  <c r="U568" i="11"/>
  <c r="V568" i="11"/>
  <c r="U570" i="11"/>
  <c r="V570" i="11"/>
  <c r="U584" i="11"/>
  <c r="V584" i="11"/>
  <c r="T585" i="11"/>
  <c r="U615" i="11"/>
  <c r="V615" i="11"/>
  <c r="T477" i="11"/>
  <c r="T493" i="11"/>
  <c r="T507" i="11"/>
  <c r="V511" i="11"/>
  <c r="T520" i="11"/>
  <c r="T523" i="11"/>
  <c r="T539" i="11"/>
  <c r="U576" i="11"/>
  <c r="V576" i="11"/>
  <c r="T577" i="11"/>
  <c r="U596" i="11"/>
  <c r="V596" i="11"/>
  <c r="T679" i="11"/>
  <c r="V687" i="11"/>
  <c r="U687" i="11"/>
  <c r="T489" i="11"/>
  <c r="U524" i="11"/>
  <c r="V524" i="11"/>
  <c r="T525" i="11"/>
  <c r="U540" i="11"/>
  <c r="V540" i="11"/>
  <c r="U541" i="11"/>
  <c r="V541" i="11"/>
  <c r="U549" i="11"/>
  <c r="V549" i="11"/>
  <c r="U564" i="11"/>
  <c r="U567" i="11"/>
  <c r="V567" i="11"/>
  <c r="U608" i="11"/>
  <c r="V608" i="11"/>
  <c r="U609" i="11"/>
  <c r="V609" i="11"/>
  <c r="V672" i="11"/>
  <c r="U672" i="11"/>
  <c r="T478" i="11"/>
  <c r="T514" i="11"/>
  <c r="U532" i="11"/>
  <c r="V532" i="11"/>
  <c r="V552" i="11"/>
  <c r="T553" i="11"/>
  <c r="V572" i="11"/>
  <c r="U575" i="11"/>
  <c r="V575" i="11"/>
  <c r="U616" i="11"/>
  <c r="V616" i="11"/>
  <c r="T617" i="11"/>
  <c r="U643" i="11"/>
  <c r="V643" i="11"/>
  <c r="U659" i="11"/>
  <c r="V659" i="11"/>
  <c r="T509" i="11"/>
  <c r="T517" i="11"/>
  <c r="U560" i="11"/>
  <c r="V560" i="11"/>
  <c r="T561" i="11"/>
  <c r="V580" i="11"/>
  <c r="U583" i="11"/>
  <c r="U624" i="11"/>
  <c r="V624" i="11"/>
  <c r="T625" i="11"/>
  <c r="U751" i="11"/>
  <c r="V751" i="11"/>
  <c r="T497" i="11"/>
  <c r="T632" i="11"/>
  <c r="U667" i="11"/>
  <c r="V710" i="11"/>
  <c r="U710" i="11"/>
  <c r="U716" i="11"/>
  <c r="V716" i="11"/>
  <c r="U724" i="11"/>
  <c r="V724" i="11"/>
  <c r="T513" i="11"/>
  <c r="V657" i="11"/>
  <c r="U657" i="11"/>
  <c r="U695" i="11"/>
  <c r="U704" i="11"/>
  <c r="V704" i="11"/>
  <c r="U705" i="11"/>
  <c r="U708" i="11"/>
  <c r="V708" i="11"/>
  <c r="T501" i="11"/>
  <c r="T533" i="11"/>
  <c r="T557" i="11"/>
  <c r="T565" i="11"/>
  <c r="T573" i="11"/>
  <c r="T581" i="11"/>
  <c r="T589" i="11"/>
  <c r="T597" i="11"/>
  <c r="T605" i="11"/>
  <c r="T613" i="11"/>
  <c r="T621" i="11"/>
  <c r="W688" i="11"/>
  <c r="X688" i="11"/>
  <c r="V699" i="11"/>
  <c r="V703" i="11"/>
  <c r="U732" i="11"/>
  <c r="V732" i="11"/>
  <c r="T521" i="11"/>
  <c r="T654" i="11"/>
  <c r="V668" i="11"/>
  <c r="U668" i="11"/>
  <c r="U637" i="11"/>
  <c r="W637" i="11" s="1"/>
  <c r="O637" i="11" s="1"/>
  <c r="T638" i="11"/>
  <c r="U711" i="11"/>
  <c r="V711" i="11"/>
  <c r="U768" i="11"/>
  <c r="T627" i="11"/>
  <c r="T630" i="11"/>
  <c r="T651" i="11"/>
  <c r="V676" i="11"/>
  <c r="U676" i="11"/>
  <c r="V686" i="11"/>
  <c r="V702" i="11"/>
  <c r="U702" i="11"/>
  <c r="W723" i="11"/>
  <c r="X723" i="11"/>
  <c r="V771" i="11"/>
  <c r="U771" i="11"/>
  <c r="V779" i="11"/>
  <c r="U779" i="11"/>
  <c r="T645" i="11"/>
  <c r="T660" i="11"/>
  <c r="V670" i="11"/>
  <c r="U670" i="11"/>
  <c r="T682" i="11"/>
  <c r="V691" i="11"/>
  <c r="U691" i="11"/>
  <c r="T698" i="11"/>
  <c r="W714" i="11"/>
  <c r="X714" i="11"/>
  <c r="U740" i="11"/>
  <c r="V740" i="11"/>
  <c r="V778" i="11"/>
  <c r="U778" i="11"/>
  <c r="T642" i="11"/>
  <c r="T658" i="11"/>
  <c r="W664" i="11"/>
  <c r="X664" i="11"/>
  <c r="T666" i="11"/>
  <c r="V675" i="11"/>
  <c r="U675" i="11"/>
  <c r="T628" i="11"/>
  <c r="T636" i="11"/>
  <c r="T644" i="11"/>
  <c r="T652" i="11"/>
  <c r="U756" i="11"/>
  <c r="V756" i="11"/>
  <c r="V785" i="11"/>
  <c r="U785" i="11"/>
  <c r="T640" i="11"/>
  <c r="T648" i="11"/>
  <c r="U713" i="11"/>
  <c r="W713" i="11" s="1"/>
  <c r="V782" i="11"/>
  <c r="U782" i="11"/>
  <c r="V783" i="11"/>
  <c r="U783" i="11"/>
  <c r="V788" i="11"/>
  <c r="U788" i="11"/>
  <c r="T631" i="11"/>
  <c r="T639" i="11"/>
  <c r="T647" i="11"/>
  <c r="T655" i="11"/>
  <c r="T674" i="11"/>
  <c r="T690" i="11"/>
  <c r="T709" i="11"/>
  <c r="T712" i="11"/>
  <c r="T718" i="11"/>
  <c r="T722" i="11"/>
  <c r="T744" i="11"/>
  <c r="T694" i="11"/>
  <c r="W696" i="11"/>
  <c r="O696" i="11" s="1"/>
  <c r="T747" i="11"/>
  <c r="U777" i="11"/>
  <c r="T665" i="11"/>
  <c r="T673" i="11"/>
  <c r="T681" i="11"/>
  <c r="T689" i="11"/>
  <c r="T697" i="11"/>
  <c r="T738" i="11"/>
  <c r="V753" i="11"/>
  <c r="T754" i="11"/>
  <c r="V773" i="11"/>
  <c r="U773" i="11"/>
  <c r="T701" i="11"/>
  <c r="T717" i="11"/>
  <c r="T721" i="11"/>
  <c r="T725" i="11"/>
  <c r="T739" i="11"/>
  <c r="U760" i="11"/>
  <c r="V760" i="11"/>
  <c r="V770" i="11"/>
  <c r="U770" i="11"/>
  <c r="T669" i="11"/>
  <c r="T677" i="11"/>
  <c r="T685" i="11"/>
  <c r="T693" i="11"/>
  <c r="T731" i="11"/>
  <c r="T746" i="11"/>
  <c r="V780" i="11"/>
  <c r="U780" i="11"/>
  <c r="V786" i="11"/>
  <c r="T776" i="11"/>
  <c r="T781" i="11"/>
  <c r="T729" i="11"/>
  <c r="T728" i="11"/>
  <c r="T735" i="11"/>
  <c r="T742" i="11"/>
  <c r="T750" i="11"/>
  <c r="T774" i="11"/>
  <c r="T784" i="11"/>
  <c r="T727" i="11"/>
  <c r="T757" i="11"/>
  <c r="T761" i="11"/>
  <c r="T765" i="11"/>
  <c r="T769" i="11"/>
  <c r="T775" i="11"/>
  <c r="T726" i="11"/>
  <c r="T734" i="11"/>
  <c r="T759" i="11"/>
  <c r="T763" i="11"/>
  <c r="T767" i="11"/>
  <c r="T758" i="11"/>
  <c r="T762" i="11"/>
  <c r="T766" i="11"/>
  <c r="T736" i="11"/>
  <c r="W355" i="11" l="1"/>
  <c r="X355" i="11"/>
  <c r="O148" i="11"/>
  <c r="J65" i="16" s="1"/>
  <c r="U50" i="12"/>
  <c r="W50" i="12" s="1"/>
  <c r="V50" i="12"/>
  <c r="U38" i="12"/>
  <c r="V38" i="12"/>
  <c r="W38" i="12" s="1"/>
  <c r="O187" i="11"/>
  <c r="J37" i="16" s="1"/>
  <c r="U614" i="11"/>
  <c r="V614" i="11"/>
  <c r="U427" i="11"/>
  <c r="V427" i="11"/>
  <c r="X157" i="11"/>
  <c r="W157" i="11"/>
  <c r="U42" i="11"/>
  <c r="V42" i="11"/>
  <c r="W42" i="11" s="1"/>
  <c r="V272" i="11"/>
  <c r="X272" i="11" s="1"/>
  <c r="U272" i="11"/>
  <c r="W272" i="11" s="1"/>
  <c r="O272" i="11" s="1"/>
  <c r="J234" i="16" s="1"/>
  <c r="O318" i="11"/>
  <c r="J92" i="16" s="1"/>
  <c r="X164" i="11"/>
  <c r="O164" i="11" s="1"/>
  <c r="J94" i="16" s="1"/>
  <c r="V17" i="12"/>
  <c r="U17" i="12"/>
  <c r="U743" i="11"/>
  <c r="V743" i="11"/>
  <c r="V629" i="11"/>
  <c r="U629" i="11"/>
  <c r="V475" i="11"/>
  <c r="U475" i="11"/>
  <c r="V379" i="11"/>
  <c r="U379" i="11"/>
  <c r="U141" i="11"/>
  <c r="V141" i="11"/>
  <c r="U30" i="12"/>
  <c r="V30" i="12"/>
  <c r="V16" i="12"/>
  <c r="W16" i="12" s="1"/>
  <c r="U16" i="12"/>
  <c r="U741" i="11"/>
  <c r="V741" i="11"/>
  <c r="U599" i="11"/>
  <c r="V599" i="11"/>
  <c r="W599" i="11" s="1"/>
  <c r="V342" i="11"/>
  <c r="U342" i="11"/>
  <c r="U196" i="11"/>
  <c r="V196" i="11"/>
  <c r="U176" i="11"/>
  <c r="V176" i="11"/>
  <c r="U112" i="11"/>
  <c r="V112" i="11"/>
  <c r="W112" i="11" s="1"/>
  <c r="U60" i="11"/>
  <c r="V60" i="11"/>
  <c r="V531" i="11"/>
  <c r="U286" i="11"/>
  <c r="W286" i="11" s="1"/>
  <c r="O286" i="11" s="1"/>
  <c r="J194" i="16" s="1"/>
  <c r="V139" i="11"/>
  <c r="U36" i="11"/>
  <c r="V158" i="11"/>
  <c r="X158" i="11" s="1"/>
  <c r="V649" i="11"/>
  <c r="W649" i="11" s="1"/>
  <c r="V333" i="11"/>
  <c r="O459" i="11"/>
  <c r="J501" i="16" s="1"/>
  <c r="V547" i="11"/>
  <c r="W547" i="11" s="1"/>
  <c r="O175" i="11"/>
  <c r="J286" i="16" s="1"/>
  <c r="U184" i="11"/>
  <c r="V60" i="12"/>
  <c r="X60" i="12" s="1"/>
  <c r="O60" i="12" s="1"/>
  <c r="J47" i="18" s="1"/>
  <c r="U84" i="12"/>
  <c r="V84" i="12"/>
  <c r="X84" i="12" s="1"/>
  <c r="O84" i="12" s="1"/>
  <c r="U35" i="12"/>
  <c r="V35" i="12"/>
  <c r="U749" i="11"/>
  <c r="V749" i="11"/>
  <c r="V684" i="11"/>
  <c r="U684" i="11"/>
  <c r="U634" i="11"/>
  <c r="V634" i="11"/>
  <c r="U496" i="11"/>
  <c r="V496" i="11"/>
  <c r="U444" i="11"/>
  <c r="V444" i="11"/>
  <c r="V430" i="11"/>
  <c r="U430" i="11"/>
  <c r="V339" i="11"/>
  <c r="W339" i="11" s="1"/>
  <c r="U339" i="11"/>
  <c r="V314" i="11"/>
  <c r="U314" i="11"/>
  <c r="U207" i="11"/>
  <c r="V207" i="11"/>
  <c r="W207" i="11" s="1"/>
  <c r="U36" i="12"/>
  <c r="V36" i="12"/>
  <c r="O713" i="11"/>
  <c r="V650" i="11"/>
  <c r="X650" i="11" s="1"/>
  <c r="O650" i="11" s="1"/>
  <c r="U650" i="11"/>
  <c r="U582" i="11"/>
  <c r="V582" i="11"/>
  <c r="X582" i="11" s="1"/>
  <c r="V315" i="11"/>
  <c r="X315" i="11" s="1"/>
  <c r="U315" i="11"/>
  <c r="U292" i="11"/>
  <c r="V292" i="11"/>
  <c r="W292" i="11" s="1"/>
  <c r="V264" i="11"/>
  <c r="X264" i="11" s="1"/>
  <c r="U264" i="11"/>
  <c r="V234" i="11"/>
  <c r="U234" i="11"/>
  <c r="U201" i="11"/>
  <c r="W201" i="11" s="1"/>
  <c r="V201" i="11"/>
  <c r="V170" i="11"/>
  <c r="U170" i="11"/>
  <c r="U159" i="11"/>
  <c r="V159" i="11"/>
  <c r="U140" i="11"/>
  <c r="V140" i="11"/>
  <c r="U119" i="11"/>
  <c r="V119" i="11"/>
  <c r="V733" i="11"/>
  <c r="U733" i="11"/>
  <c r="U407" i="11"/>
  <c r="W407" i="11" s="1"/>
  <c r="V407" i="11"/>
  <c r="U153" i="11"/>
  <c r="V153" i="11"/>
  <c r="W745" i="11"/>
  <c r="X745" i="11"/>
  <c r="X127" i="11"/>
  <c r="W127" i="11"/>
  <c r="O127" i="11" s="1"/>
  <c r="J82" i="16" s="1"/>
  <c r="V443" i="11"/>
  <c r="U443" i="11"/>
  <c r="V678" i="11"/>
  <c r="U678" i="11"/>
  <c r="U480" i="11"/>
  <c r="V480" i="11"/>
  <c r="U371" i="11"/>
  <c r="V371" i="11"/>
  <c r="U404" i="11"/>
  <c r="V404" i="11"/>
  <c r="U146" i="11"/>
  <c r="V146" i="11"/>
  <c r="W730" i="11"/>
  <c r="X730" i="11"/>
  <c r="U603" i="11"/>
  <c r="V603" i="11"/>
  <c r="U423" i="11"/>
  <c r="V423" i="11"/>
  <c r="X143" i="11"/>
  <c r="W143" i="11"/>
  <c r="O143" i="11" s="1"/>
  <c r="J142" i="16" s="1"/>
  <c r="V179" i="11"/>
  <c r="U179" i="11"/>
  <c r="V764" i="11"/>
  <c r="O714" i="11"/>
  <c r="U692" i="11"/>
  <c r="W692" i="11" s="1"/>
  <c r="V720" i="11"/>
  <c r="V700" i="11"/>
  <c r="U646" i="11"/>
  <c r="V593" i="11"/>
  <c r="X593" i="11" s="1"/>
  <c r="V451" i="11"/>
  <c r="O431" i="11"/>
  <c r="J476" i="16" s="1"/>
  <c r="O683" i="11"/>
  <c r="U269" i="11"/>
  <c r="W269" i="11" s="1"/>
  <c r="O269" i="11" s="1"/>
  <c r="J233" i="16" s="1"/>
  <c r="O195" i="11"/>
  <c r="J549" i="16" s="1"/>
  <c r="O171" i="11"/>
  <c r="J175" i="16" s="1"/>
  <c r="V364" i="11"/>
  <c r="W364" i="11" s="1"/>
  <c r="U230" i="11"/>
  <c r="V530" i="11"/>
  <c r="V193" i="11"/>
  <c r="V126" i="11"/>
  <c r="V68" i="12"/>
  <c r="W68" i="12" s="1"/>
  <c r="V53" i="12"/>
  <c r="V71" i="12"/>
  <c r="X71" i="12" s="1"/>
  <c r="O71" i="12" s="1"/>
  <c r="J13" i="18" s="1"/>
  <c r="V80" i="12"/>
  <c r="W80" i="12" s="1"/>
  <c r="U15" i="12"/>
  <c r="W15" i="12" s="1"/>
  <c r="U9" i="12"/>
  <c r="U32" i="12"/>
  <c r="V32" i="12"/>
  <c r="U755" i="11"/>
  <c r="V755" i="11"/>
  <c r="U571" i="11"/>
  <c r="V571" i="11"/>
  <c r="U135" i="11"/>
  <c r="V135" i="11"/>
  <c r="U113" i="11"/>
  <c r="V113" i="11"/>
  <c r="V680" i="11"/>
  <c r="U680" i="11"/>
  <c r="U130" i="11"/>
  <c r="V130" i="11"/>
  <c r="U545" i="11"/>
  <c r="V545" i="11"/>
  <c r="U529" i="11"/>
  <c r="V529" i="11"/>
  <c r="V191" i="11"/>
  <c r="U191" i="11"/>
  <c r="U165" i="11"/>
  <c r="V165" i="11"/>
  <c r="U154" i="11"/>
  <c r="V154" i="11"/>
  <c r="U440" i="11"/>
  <c r="V440" i="11"/>
  <c r="U340" i="11"/>
  <c r="V340" i="11"/>
  <c r="U132" i="11"/>
  <c r="V132" i="11"/>
  <c r="V719" i="11"/>
  <c r="U719" i="11"/>
  <c r="X125" i="11"/>
  <c r="W125" i="11"/>
  <c r="O641" i="11"/>
  <c r="U587" i="11"/>
  <c r="V587" i="11"/>
  <c r="U472" i="11"/>
  <c r="V472" i="11"/>
  <c r="V368" i="11"/>
  <c r="U368" i="11"/>
  <c r="X162" i="11"/>
  <c r="W162" i="11"/>
  <c r="U429" i="11"/>
  <c r="V429" i="11"/>
  <c r="V626" i="11"/>
  <c r="U626" i="11"/>
  <c r="V419" i="11"/>
  <c r="U419" i="11"/>
  <c r="U167" i="11"/>
  <c r="V167" i="11"/>
  <c r="U156" i="11"/>
  <c r="V156" i="11"/>
  <c r="V737" i="11"/>
  <c r="O432" i="11"/>
  <c r="J163" i="16" s="1"/>
  <c r="O199" i="11"/>
  <c r="J296" i="16" s="1"/>
  <c r="V51" i="12"/>
  <c r="U752" i="11"/>
  <c r="V752" i="11"/>
  <c r="V706" i="11"/>
  <c r="U706" i="11"/>
  <c r="U656" i="11"/>
  <c r="V656" i="11"/>
  <c r="U413" i="11"/>
  <c r="V413" i="11"/>
  <c r="V183" i="11"/>
  <c r="U183" i="11"/>
  <c r="U133" i="11"/>
  <c r="V133" i="11"/>
  <c r="U748" i="11"/>
  <c r="V748" i="11"/>
  <c r="U151" i="11"/>
  <c r="V151" i="11"/>
  <c r="V653" i="11"/>
  <c r="U653" i="11"/>
  <c r="U149" i="11"/>
  <c r="V149" i="11"/>
  <c r="U420" i="11"/>
  <c r="V420" i="11"/>
  <c r="X115" i="11"/>
  <c r="W115" i="11"/>
  <c r="W464" i="11"/>
  <c r="X464" i="11"/>
  <c r="O464" i="11" s="1"/>
  <c r="J34" i="16" s="1"/>
  <c r="V411" i="11"/>
  <c r="U411" i="11"/>
  <c r="U117" i="11"/>
  <c r="V117" i="11"/>
  <c r="W318" i="11"/>
  <c r="U62" i="12"/>
  <c r="V62" i="12"/>
  <c r="U39" i="12"/>
  <c r="V39" i="12"/>
  <c r="U70" i="12"/>
  <c r="V70" i="12"/>
  <c r="W92" i="12"/>
  <c r="X92" i="12"/>
  <c r="W76" i="12"/>
  <c r="X76" i="12"/>
  <c r="W60" i="12"/>
  <c r="X73" i="12"/>
  <c r="W73" i="12"/>
  <c r="U31" i="12"/>
  <c r="V31" i="12"/>
  <c r="X82" i="12"/>
  <c r="W82" i="12"/>
  <c r="X69" i="12"/>
  <c r="W69" i="12"/>
  <c r="X61" i="12"/>
  <c r="W61" i="12"/>
  <c r="X57" i="12"/>
  <c r="W57" i="12"/>
  <c r="U67" i="12"/>
  <c r="V67" i="12"/>
  <c r="U41" i="12"/>
  <c r="V41" i="12"/>
  <c r="X81" i="12"/>
  <c r="W81" i="12"/>
  <c r="U28" i="12"/>
  <c r="V28" i="12"/>
  <c r="W29" i="12"/>
  <c r="X29" i="12"/>
  <c r="X38" i="12"/>
  <c r="X50" i="12"/>
  <c r="X25" i="12"/>
  <c r="W25" i="12"/>
  <c r="X8" i="12"/>
  <c r="W8" i="12"/>
  <c r="X15" i="12"/>
  <c r="X24" i="12"/>
  <c r="W24" i="12"/>
  <c r="X16" i="12"/>
  <c r="X2" i="12"/>
  <c r="W2" i="12"/>
  <c r="X17" i="12"/>
  <c r="W17" i="12"/>
  <c r="W27" i="12"/>
  <c r="X27" i="12"/>
  <c r="O27" i="12" s="1"/>
  <c r="J50" i="18" s="1"/>
  <c r="U56" i="12"/>
  <c r="V56" i="12"/>
  <c r="U91" i="12"/>
  <c r="V91" i="12"/>
  <c r="U59" i="12"/>
  <c r="V59" i="12"/>
  <c r="W63" i="12"/>
  <c r="X63" i="12"/>
  <c r="O63" i="12" s="1"/>
  <c r="J60" i="18" s="1"/>
  <c r="U44" i="12"/>
  <c r="V44" i="12"/>
  <c r="W88" i="12"/>
  <c r="X88" i="12"/>
  <c r="X66" i="12"/>
  <c r="W66" i="12"/>
  <c r="X58" i="12"/>
  <c r="W58" i="12"/>
  <c r="X3" i="12"/>
  <c r="W3" i="12"/>
  <c r="X4" i="12"/>
  <c r="W4" i="12"/>
  <c r="X11" i="12"/>
  <c r="W11" i="12"/>
  <c r="X22" i="12"/>
  <c r="W22" i="12"/>
  <c r="X12" i="12"/>
  <c r="W12" i="12"/>
  <c r="X13" i="12"/>
  <c r="W13" i="12"/>
  <c r="U86" i="12"/>
  <c r="V86" i="12"/>
  <c r="U54" i="12"/>
  <c r="V54" i="12"/>
  <c r="W84" i="12"/>
  <c r="X43" i="12"/>
  <c r="W43" i="12"/>
  <c r="X90" i="12"/>
  <c r="W90" i="12"/>
  <c r="X52" i="12"/>
  <c r="W52" i="12"/>
  <c r="X42" i="12"/>
  <c r="W42" i="12"/>
  <c r="X85" i="12"/>
  <c r="W85" i="12"/>
  <c r="X77" i="12"/>
  <c r="W77" i="12"/>
  <c r="X26" i="12"/>
  <c r="W26" i="12"/>
  <c r="X30" i="12"/>
  <c r="W30" i="12"/>
  <c r="U94" i="12"/>
  <c r="V94" i="12"/>
  <c r="U49" i="12"/>
  <c r="V49" i="12"/>
  <c r="U64" i="12"/>
  <c r="V64" i="12"/>
  <c r="X34" i="12"/>
  <c r="W34" i="12"/>
  <c r="X53" i="12"/>
  <c r="W53" i="12"/>
  <c r="W40" i="12"/>
  <c r="X40" i="12"/>
  <c r="O40" i="12" s="1"/>
  <c r="J54" i="18" s="1"/>
  <c r="X74" i="12"/>
  <c r="W74" i="12"/>
  <c r="X5" i="12"/>
  <c r="W5" i="12"/>
  <c r="X10" i="12"/>
  <c r="W10" i="12"/>
  <c r="X9" i="12"/>
  <c r="W9" i="12"/>
  <c r="U78" i="12"/>
  <c r="V78" i="12"/>
  <c r="X46" i="12"/>
  <c r="W46" i="12"/>
  <c r="U37" i="12"/>
  <c r="V37" i="12"/>
  <c r="X51" i="12"/>
  <c r="W51" i="12"/>
  <c r="X93" i="12"/>
  <c r="W93" i="12"/>
  <c r="W79" i="12"/>
  <c r="X79" i="12"/>
  <c r="W71" i="12"/>
  <c r="X80" i="12"/>
  <c r="W72" i="12"/>
  <c r="X72" i="12"/>
  <c r="X47" i="12"/>
  <c r="W47" i="12"/>
  <c r="U83" i="12"/>
  <c r="V83" i="12"/>
  <c r="X89" i="12"/>
  <c r="W89" i="12"/>
  <c r="W87" i="12"/>
  <c r="X87" i="12"/>
  <c r="X65" i="12"/>
  <c r="W65" i="12"/>
  <c r="W33" i="12"/>
  <c r="X33" i="12"/>
  <c r="X20" i="12"/>
  <c r="W20" i="12"/>
  <c r="X23" i="12"/>
  <c r="W23" i="12"/>
  <c r="U75" i="12"/>
  <c r="V75" i="12"/>
  <c r="W55" i="12"/>
  <c r="X55" i="12"/>
  <c r="X48" i="12"/>
  <c r="W48" i="12"/>
  <c r="X14" i="12"/>
  <c r="W14" i="12"/>
  <c r="X19" i="12"/>
  <c r="W19" i="12"/>
  <c r="X18" i="12"/>
  <c r="W18" i="12"/>
  <c r="X6" i="12"/>
  <c r="W6" i="12"/>
  <c r="X21" i="12"/>
  <c r="W21" i="12"/>
  <c r="X7" i="12"/>
  <c r="W7" i="12"/>
  <c r="V726" i="11"/>
  <c r="U726" i="11"/>
  <c r="U735" i="11"/>
  <c r="V735" i="11"/>
  <c r="U693" i="11"/>
  <c r="V693" i="11"/>
  <c r="U631" i="11"/>
  <c r="V631" i="11"/>
  <c r="W785" i="11"/>
  <c r="X785" i="11"/>
  <c r="W740" i="11"/>
  <c r="X740" i="11"/>
  <c r="O740" i="11" s="1"/>
  <c r="W768" i="11"/>
  <c r="X768" i="11"/>
  <c r="X567" i="11"/>
  <c r="W567" i="11"/>
  <c r="U585" i="11"/>
  <c r="V585" i="11"/>
  <c r="X559" i="11"/>
  <c r="W559" i="11"/>
  <c r="W538" i="11"/>
  <c r="X538" i="11"/>
  <c r="U391" i="11"/>
  <c r="V391" i="11"/>
  <c r="W439" i="11"/>
  <c r="X439" i="11"/>
  <c r="V356" i="11"/>
  <c r="U356" i="11"/>
  <c r="W374" i="11"/>
  <c r="X374" i="11"/>
  <c r="W370" i="11"/>
  <c r="X370" i="11"/>
  <c r="O370" i="11" s="1"/>
  <c r="J223" i="16" s="1"/>
  <c r="W506" i="11"/>
  <c r="X506" i="11"/>
  <c r="V215" i="11"/>
  <c r="U215" i="11"/>
  <c r="W406" i="11"/>
  <c r="X406" i="11"/>
  <c r="X364" i="11"/>
  <c r="W530" i="11"/>
  <c r="X530" i="11"/>
  <c r="W178" i="11"/>
  <c r="X178" i="11"/>
  <c r="O178" i="11" s="1"/>
  <c r="J134" i="16" s="1"/>
  <c r="U73" i="11"/>
  <c r="V73" i="11"/>
  <c r="U33" i="11"/>
  <c r="V33" i="11"/>
  <c r="W366" i="11"/>
  <c r="X366" i="11"/>
  <c r="W250" i="11"/>
  <c r="X250" i="11"/>
  <c r="O250" i="11" s="1"/>
  <c r="J467" i="16" s="1"/>
  <c r="W322" i="11"/>
  <c r="X322" i="11"/>
  <c r="X137" i="11"/>
  <c r="W137" i="11"/>
  <c r="W291" i="11"/>
  <c r="X291" i="11"/>
  <c r="W168" i="11"/>
  <c r="X168" i="11"/>
  <c r="O168" i="11" s="1"/>
  <c r="J171" i="16" s="1"/>
  <c r="W300" i="11"/>
  <c r="X300" i="11"/>
  <c r="U758" i="11"/>
  <c r="V758" i="11"/>
  <c r="V701" i="11"/>
  <c r="U701" i="11"/>
  <c r="W716" i="11"/>
  <c r="X716" i="11"/>
  <c r="O716" i="11" s="1"/>
  <c r="W659" i="11"/>
  <c r="X659" i="11"/>
  <c r="W552" i="11"/>
  <c r="X552" i="11"/>
  <c r="O552" i="11" s="1"/>
  <c r="U478" i="11"/>
  <c r="V478" i="11"/>
  <c r="U507" i="11"/>
  <c r="V507" i="11"/>
  <c r="W707" i="11"/>
  <c r="X707" i="11"/>
  <c r="O707" i="11" s="1"/>
  <c r="V393" i="11"/>
  <c r="U393" i="11"/>
  <c r="V394" i="11"/>
  <c r="U394" i="11"/>
  <c r="W408" i="11"/>
  <c r="X408" i="11"/>
  <c r="W387" i="11"/>
  <c r="X387" i="11"/>
  <c r="O387" i="11" s="1"/>
  <c r="J67" i="16" s="1"/>
  <c r="U104" i="11"/>
  <c r="V104" i="11"/>
  <c r="V736" i="11"/>
  <c r="U736" i="11"/>
  <c r="U761" i="11"/>
  <c r="V761" i="11"/>
  <c r="U750" i="11"/>
  <c r="V750" i="11"/>
  <c r="U746" i="11"/>
  <c r="V746" i="11"/>
  <c r="U697" i="11"/>
  <c r="V697" i="11"/>
  <c r="V718" i="11"/>
  <c r="U718" i="11"/>
  <c r="V647" i="11"/>
  <c r="U647" i="11"/>
  <c r="X782" i="11"/>
  <c r="W782" i="11"/>
  <c r="U640" i="11"/>
  <c r="V640" i="11"/>
  <c r="V652" i="11"/>
  <c r="U652" i="11"/>
  <c r="V666" i="11"/>
  <c r="U666" i="11"/>
  <c r="W691" i="11"/>
  <c r="X691" i="11"/>
  <c r="V645" i="11"/>
  <c r="U645" i="11"/>
  <c r="W686" i="11"/>
  <c r="X686" i="11"/>
  <c r="U630" i="11"/>
  <c r="V630" i="11"/>
  <c r="V638" i="11"/>
  <c r="U638" i="11"/>
  <c r="W699" i="11"/>
  <c r="X699" i="11"/>
  <c r="O699" i="11" s="1"/>
  <c r="U597" i="11"/>
  <c r="V597" i="11"/>
  <c r="W708" i="11"/>
  <c r="X708" i="11"/>
  <c r="O708" i="11" s="1"/>
  <c r="X560" i="11"/>
  <c r="W560" i="11"/>
  <c r="W616" i="11"/>
  <c r="X616" i="11"/>
  <c r="O616" i="11" s="1"/>
  <c r="W572" i="11"/>
  <c r="X572" i="11"/>
  <c r="X541" i="11"/>
  <c r="W541" i="11"/>
  <c r="W687" i="11"/>
  <c r="X687" i="11"/>
  <c r="X576" i="11"/>
  <c r="W576" i="11"/>
  <c r="U520" i="11"/>
  <c r="V520" i="11"/>
  <c r="U449" i="11"/>
  <c r="V449" i="11"/>
  <c r="W534" i="11"/>
  <c r="X534" i="11"/>
  <c r="U425" i="11"/>
  <c r="V425" i="11"/>
  <c r="X633" i="11"/>
  <c r="W633" i="11"/>
  <c r="W582" i="11"/>
  <c r="W620" i="11"/>
  <c r="X620" i="11"/>
  <c r="W542" i="11"/>
  <c r="X542" i="11"/>
  <c r="O542" i="11" s="1"/>
  <c r="J87" i="16" s="1"/>
  <c r="U351" i="11"/>
  <c r="V351" i="11"/>
  <c r="W503" i="11"/>
  <c r="X503" i="11"/>
  <c r="O503" i="11" s="1"/>
  <c r="J97" i="16" s="1"/>
  <c r="W470" i="11"/>
  <c r="X470" i="11"/>
  <c r="W446" i="11"/>
  <c r="X446" i="11"/>
  <c r="O446" i="11" s="1"/>
  <c r="J218" i="16" s="1"/>
  <c r="W415" i="11"/>
  <c r="X415" i="11"/>
  <c r="U353" i="11"/>
  <c r="V353" i="11"/>
  <c r="W456" i="11"/>
  <c r="X456" i="11"/>
  <c r="U383" i="11"/>
  <c r="V383" i="11"/>
  <c r="X485" i="11"/>
  <c r="W485" i="11"/>
  <c r="W382" i="11"/>
  <c r="X382" i="11"/>
  <c r="O382" i="11" s="1"/>
  <c r="J508" i="16" s="1"/>
  <c r="W346" i="11"/>
  <c r="X346" i="11"/>
  <c r="V313" i="11"/>
  <c r="U313" i="11"/>
  <c r="V283" i="11"/>
  <c r="U283" i="11"/>
  <c r="V251" i="11"/>
  <c r="U251" i="11"/>
  <c r="X601" i="11"/>
  <c r="W601" i="11"/>
  <c r="W487" i="11"/>
  <c r="X487" i="11"/>
  <c r="O487" i="11" s="1"/>
  <c r="J422" i="16" s="1"/>
  <c r="X578" i="11"/>
  <c r="W578" i="11"/>
  <c r="V319" i="11"/>
  <c r="U319" i="11"/>
  <c r="V223" i="11"/>
  <c r="U223" i="11"/>
  <c r="V265" i="11"/>
  <c r="U265" i="11"/>
  <c r="V237" i="11"/>
  <c r="U237" i="11"/>
  <c r="W305" i="11"/>
  <c r="X305" i="11"/>
  <c r="O305" i="11" s="1"/>
  <c r="J348" i="16" s="1"/>
  <c r="W216" i="11"/>
  <c r="X216" i="11"/>
  <c r="U110" i="11"/>
  <c r="V110" i="11"/>
  <c r="U94" i="11"/>
  <c r="V94" i="11"/>
  <c r="X515" i="11"/>
  <c r="W515" i="11"/>
  <c r="W338" i="11"/>
  <c r="X338" i="11"/>
  <c r="W381" i="11"/>
  <c r="X381" i="11"/>
  <c r="O381" i="11" s="1"/>
  <c r="J409" i="16" s="1"/>
  <c r="W186" i="11"/>
  <c r="X186" i="11"/>
  <c r="U87" i="11"/>
  <c r="V87" i="11"/>
  <c r="U43" i="11"/>
  <c r="V43" i="11"/>
  <c r="U5" i="11"/>
  <c r="V5" i="11"/>
  <c r="W442" i="11"/>
  <c r="X442" i="11"/>
  <c r="O442" i="11" s="1"/>
  <c r="J206" i="16" s="1"/>
  <c r="W386" i="11"/>
  <c r="X386" i="11"/>
  <c r="W242" i="11"/>
  <c r="X242" i="11"/>
  <c r="O242" i="11" s="1"/>
  <c r="J444" i="16" s="1"/>
  <c r="W430" i="11"/>
  <c r="X430" i="11"/>
  <c r="X123" i="11"/>
  <c r="W123" i="11"/>
  <c r="U83" i="11"/>
  <c r="V83" i="11"/>
  <c r="U57" i="11"/>
  <c r="V57" i="11"/>
  <c r="U31" i="11"/>
  <c r="V31" i="11"/>
  <c r="U3" i="11"/>
  <c r="V3" i="11"/>
  <c r="W258" i="11"/>
  <c r="X258" i="11"/>
  <c r="W197" i="11"/>
  <c r="X197" i="11"/>
  <c r="O197" i="11" s="1"/>
  <c r="J211" i="16" s="1"/>
  <c r="W180" i="11"/>
  <c r="X180" i="11"/>
  <c r="U2" i="11"/>
  <c r="V2" i="11"/>
  <c r="X42" i="11"/>
  <c r="U62" i="11"/>
  <c r="V62" i="11"/>
  <c r="W184" i="11"/>
  <c r="X184" i="11"/>
  <c r="U46" i="11"/>
  <c r="V46" i="11"/>
  <c r="W173" i="11"/>
  <c r="X173" i="11"/>
  <c r="X128" i="11"/>
  <c r="W128" i="11"/>
  <c r="W317" i="11"/>
  <c r="X317" i="11"/>
  <c r="W274" i="11"/>
  <c r="X274" i="11"/>
  <c r="O274" i="11" s="1"/>
  <c r="J151" i="16" s="1"/>
  <c r="X145" i="11"/>
  <c r="W145" i="11"/>
  <c r="U766" i="11"/>
  <c r="V766" i="11"/>
  <c r="V734" i="11"/>
  <c r="U734" i="11"/>
  <c r="U757" i="11"/>
  <c r="V757" i="11"/>
  <c r="U742" i="11"/>
  <c r="V742" i="11"/>
  <c r="V781" i="11"/>
  <c r="U781" i="11"/>
  <c r="V731" i="11"/>
  <c r="U731" i="11"/>
  <c r="W770" i="11"/>
  <c r="X770" i="11"/>
  <c r="O770" i="11" s="1"/>
  <c r="X773" i="11"/>
  <c r="W773" i="11"/>
  <c r="U689" i="11"/>
  <c r="V689" i="11"/>
  <c r="U712" i="11"/>
  <c r="V712" i="11"/>
  <c r="U639" i="11"/>
  <c r="V639" i="11"/>
  <c r="V644" i="11"/>
  <c r="U644" i="11"/>
  <c r="O664" i="11"/>
  <c r="U627" i="11"/>
  <c r="V627" i="11"/>
  <c r="O688" i="11"/>
  <c r="U589" i="11"/>
  <c r="V589" i="11"/>
  <c r="W695" i="11"/>
  <c r="X695" i="11"/>
  <c r="O695" i="11" s="1"/>
  <c r="W720" i="11"/>
  <c r="X720" i="11"/>
  <c r="W667" i="11"/>
  <c r="X667" i="11"/>
  <c r="O667" i="11" s="1"/>
  <c r="W751" i="11"/>
  <c r="X751" i="11"/>
  <c r="X646" i="11"/>
  <c r="W646" i="11"/>
  <c r="V679" i="11"/>
  <c r="U679" i="11"/>
  <c r="X511" i="11"/>
  <c r="W511" i="11"/>
  <c r="U494" i="11"/>
  <c r="V494" i="11"/>
  <c r="U397" i="11"/>
  <c r="V397" i="11"/>
  <c r="U569" i="11"/>
  <c r="V569" i="11"/>
  <c r="U409" i="11"/>
  <c r="V409" i="11"/>
  <c r="U598" i="11"/>
  <c r="V598" i="11"/>
  <c r="X508" i="11"/>
  <c r="W508" i="11"/>
  <c r="W663" i="11"/>
  <c r="X663" i="11"/>
  <c r="X516" i="11"/>
  <c r="W516" i="11"/>
  <c r="U469" i="11"/>
  <c r="V469" i="11"/>
  <c r="V398" i="11"/>
  <c r="U398" i="11"/>
  <c r="V349" i="11"/>
  <c r="U349" i="11"/>
  <c r="O455" i="11"/>
  <c r="J160" i="16" s="1"/>
  <c r="V362" i="11"/>
  <c r="U362" i="11"/>
  <c r="X586" i="11"/>
  <c r="W586" i="11"/>
  <c r="W519" i="11"/>
  <c r="X519" i="11"/>
  <c r="V372" i="11"/>
  <c r="U372" i="11"/>
  <c r="V278" i="11"/>
  <c r="U278" i="11"/>
  <c r="V246" i="11"/>
  <c r="U246" i="11"/>
  <c r="X544" i="11"/>
  <c r="W544" i="11"/>
  <c r="W396" i="11"/>
  <c r="X396" i="11"/>
  <c r="O396" i="11" s="1"/>
  <c r="J47" i="16" s="1"/>
  <c r="V329" i="11"/>
  <c r="U329" i="11"/>
  <c r="W481" i="11"/>
  <c r="X481" i="11"/>
  <c r="W378" i="11"/>
  <c r="X378" i="11"/>
  <c r="W345" i="11"/>
  <c r="X345" i="11"/>
  <c r="O345" i="11" s="1"/>
  <c r="J273" i="16" s="1"/>
  <c r="V303" i="11"/>
  <c r="U303" i="11"/>
  <c r="V219" i="11"/>
  <c r="U219" i="11"/>
  <c r="W468" i="11"/>
  <c r="X468" i="11"/>
  <c r="W375" i="11"/>
  <c r="X375" i="11"/>
  <c r="O375" i="11" s="1"/>
  <c r="J265" i="16" s="1"/>
  <c r="V323" i="11"/>
  <c r="U323" i="11"/>
  <c r="V233" i="11"/>
  <c r="U233" i="11"/>
  <c r="X547" i="11"/>
  <c r="W260" i="11"/>
  <c r="X260" i="11"/>
  <c r="O260" i="11" s="1"/>
  <c r="J534" i="16" s="1"/>
  <c r="V202" i="11"/>
  <c r="U202" i="11"/>
  <c r="U108" i="11"/>
  <c r="V108" i="11"/>
  <c r="U92" i="11"/>
  <c r="V92" i="11"/>
  <c r="W268" i="11"/>
  <c r="X268" i="11"/>
  <c r="O268" i="11" s="1"/>
  <c r="J274" i="16" s="1"/>
  <c r="W214" i="11"/>
  <c r="X214" i="11"/>
  <c r="W301" i="11"/>
  <c r="X301" i="11"/>
  <c r="O301" i="11" s="1"/>
  <c r="J122" i="16" s="1"/>
  <c r="W276" i="11"/>
  <c r="X276" i="11"/>
  <c r="W212" i="11"/>
  <c r="X212" i="11"/>
  <c r="O212" i="11" s="1"/>
  <c r="J362" i="16" s="1"/>
  <c r="U111" i="11"/>
  <c r="V111" i="11"/>
  <c r="U77" i="11"/>
  <c r="V77" i="11"/>
  <c r="U37" i="11"/>
  <c r="V37" i="11"/>
  <c r="W536" i="11"/>
  <c r="X536" i="11"/>
  <c r="O536" i="11" s="1"/>
  <c r="J127" i="16" s="1"/>
  <c r="W308" i="11"/>
  <c r="X308" i="11"/>
  <c r="O309" i="11"/>
  <c r="J345" i="16" s="1"/>
  <c r="O447" i="11"/>
  <c r="J244" i="16" s="1"/>
  <c r="X114" i="11"/>
  <c r="W114" i="11"/>
  <c r="U81" i="11"/>
  <c r="V81" i="11"/>
  <c r="U51" i="11"/>
  <c r="V51" i="11"/>
  <c r="U27" i="11"/>
  <c r="V27" i="11"/>
  <c r="U40" i="11"/>
  <c r="V40" i="11"/>
  <c r="W177" i="11"/>
  <c r="X177" i="11"/>
  <c r="O177" i="11" s="1"/>
  <c r="J548" i="16" s="1"/>
  <c r="W392" i="11"/>
  <c r="X392" i="11"/>
  <c r="W185" i="11"/>
  <c r="X185" i="11"/>
  <c r="O185" i="11" s="1"/>
  <c r="J316" i="16" s="1"/>
  <c r="U14" i="11"/>
  <c r="V14" i="11"/>
  <c r="X136" i="11"/>
  <c r="W136" i="11"/>
  <c r="U30" i="11"/>
  <c r="V30" i="11"/>
  <c r="X64" i="11"/>
  <c r="W64" i="11"/>
  <c r="X52" i="11"/>
  <c r="W52" i="11"/>
  <c r="X160" i="11"/>
  <c r="W160" i="11"/>
  <c r="X58" i="11"/>
  <c r="W58" i="11"/>
  <c r="X562" i="11"/>
  <c r="W562" i="11"/>
  <c r="W284" i="11"/>
  <c r="X284" i="11"/>
  <c r="O284" i="11" s="1"/>
  <c r="J191" i="16" s="1"/>
  <c r="U727" i="11"/>
  <c r="V727" i="11"/>
  <c r="V636" i="11"/>
  <c r="U636" i="11"/>
  <c r="W684" i="11"/>
  <c r="X684" i="11"/>
  <c r="O684" i="11" s="1"/>
  <c r="U514" i="11"/>
  <c r="V514" i="11"/>
  <c r="U457" i="11"/>
  <c r="V457" i="11"/>
  <c r="X623" i="11"/>
  <c r="W623" i="11"/>
  <c r="U465" i="11"/>
  <c r="V465" i="11"/>
  <c r="V229" i="11"/>
  <c r="U229" i="11"/>
  <c r="U90" i="11"/>
  <c r="V90" i="11"/>
  <c r="W418" i="11"/>
  <c r="X418" i="11"/>
  <c r="O418" i="11" s="1"/>
  <c r="J366" i="16" s="1"/>
  <c r="V205" i="11"/>
  <c r="U205" i="11"/>
  <c r="U109" i="11"/>
  <c r="V109" i="11"/>
  <c r="X153" i="11"/>
  <c r="W153" i="11"/>
  <c r="X4" i="11"/>
  <c r="W4" i="11"/>
  <c r="W176" i="11"/>
  <c r="X176" i="11"/>
  <c r="O176" i="11" s="1"/>
  <c r="J377" i="16" s="1"/>
  <c r="U685" i="11"/>
  <c r="V685" i="11"/>
  <c r="V682" i="11"/>
  <c r="U682" i="11"/>
  <c r="U573" i="11"/>
  <c r="V573" i="11"/>
  <c r="X583" i="11"/>
  <c r="W583" i="11"/>
  <c r="W662" i="11"/>
  <c r="X662" i="11"/>
  <c r="X611" i="11"/>
  <c r="W611" i="11"/>
  <c r="X531" i="11"/>
  <c r="W531" i="11"/>
  <c r="W450" i="11"/>
  <c r="X450" i="11"/>
  <c r="W473" i="11"/>
  <c r="X473" i="11"/>
  <c r="W448" i="11"/>
  <c r="X448" i="11"/>
  <c r="O448" i="11" s="1"/>
  <c r="J219" i="16" s="1"/>
  <c r="W445" i="11"/>
  <c r="X445" i="11"/>
  <c r="O445" i="11" s="1"/>
  <c r="J213" i="16" s="1"/>
  <c r="U103" i="11"/>
  <c r="V103" i="11"/>
  <c r="U19" i="11"/>
  <c r="V19" i="11"/>
  <c r="W236" i="11"/>
  <c r="X236" i="11"/>
  <c r="O236" i="11" s="1"/>
  <c r="J210" i="16" s="1"/>
  <c r="X76" i="11"/>
  <c r="W76" i="11"/>
  <c r="U70" i="11"/>
  <c r="V70" i="11"/>
  <c r="U677" i="11"/>
  <c r="V677" i="11"/>
  <c r="X788" i="11"/>
  <c r="W788" i="11"/>
  <c r="W564" i="11"/>
  <c r="X564" i="11"/>
  <c r="O564" i="11" s="1"/>
  <c r="X614" i="11"/>
  <c r="W614" i="11"/>
  <c r="U574" i="11"/>
  <c r="V574" i="11"/>
  <c r="V385" i="11"/>
  <c r="U385" i="11"/>
  <c r="W661" i="11"/>
  <c r="X661" i="11"/>
  <c r="O661" i="11" s="1"/>
  <c r="V328" i="11"/>
  <c r="U328" i="11"/>
  <c r="U486" i="11"/>
  <c r="V486" i="11"/>
  <c r="V332" i="11"/>
  <c r="U332" i="11"/>
  <c r="V267" i="11"/>
  <c r="U267" i="11"/>
  <c r="W438" i="11"/>
  <c r="X438" i="11"/>
  <c r="W492" i="11"/>
  <c r="X492" i="11"/>
  <c r="V341" i="11"/>
  <c r="U341" i="11"/>
  <c r="V297" i="11"/>
  <c r="U297" i="11"/>
  <c r="W331" i="11"/>
  <c r="X331" i="11"/>
  <c r="U97" i="11"/>
  <c r="V97" i="11"/>
  <c r="U25" i="11"/>
  <c r="V25" i="11"/>
  <c r="U71" i="11"/>
  <c r="V71" i="11"/>
  <c r="U66" i="11"/>
  <c r="V66" i="11"/>
  <c r="W193" i="11"/>
  <c r="X193" i="11"/>
  <c r="W510" i="11"/>
  <c r="X510" i="11"/>
  <c r="O510" i="11" s="1"/>
  <c r="J53" i="16" s="1"/>
  <c r="X126" i="11"/>
  <c r="W126" i="11"/>
  <c r="U54" i="11"/>
  <c r="V54" i="11"/>
  <c r="V784" i="11"/>
  <c r="U784" i="11"/>
  <c r="U669" i="11"/>
  <c r="V669" i="11"/>
  <c r="V642" i="11"/>
  <c r="U642" i="11"/>
  <c r="W732" i="11"/>
  <c r="X732" i="11"/>
  <c r="U632" i="11"/>
  <c r="V632" i="11"/>
  <c r="X624" i="11"/>
  <c r="W624" i="11"/>
  <c r="W580" i="11"/>
  <c r="X580" i="11"/>
  <c r="O580" i="11" s="1"/>
  <c r="X643" i="11"/>
  <c r="W643" i="11"/>
  <c r="X524" i="11"/>
  <c r="W524" i="11"/>
  <c r="W596" i="11"/>
  <c r="X596" i="11"/>
  <c r="O596" i="11" s="1"/>
  <c r="X570" i="11"/>
  <c r="W570" i="11"/>
  <c r="W715" i="11"/>
  <c r="X715" i="11"/>
  <c r="X618" i="11"/>
  <c r="W618" i="11"/>
  <c r="X551" i="11"/>
  <c r="W551" i="11"/>
  <c r="W499" i="11"/>
  <c r="X499" i="11"/>
  <c r="O499" i="11" s="1"/>
  <c r="J327" i="16" s="1"/>
  <c r="V377" i="11"/>
  <c r="U377" i="11"/>
  <c r="W451" i="11"/>
  <c r="X451" i="11"/>
  <c r="V365" i="11"/>
  <c r="U365" i="11"/>
  <c r="V320" i="11"/>
  <c r="U320" i="11"/>
  <c r="X479" i="11"/>
  <c r="W479" i="11"/>
  <c r="W452" i="11"/>
  <c r="X452" i="11"/>
  <c r="U388" i="11"/>
  <c r="V388" i="11"/>
  <c r="X594" i="11"/>
  <c r="W594" i="11"/>
  <c r="U490" i="11"/>
  <c r="V490" i="11"/>
  <c r="X407" i="11"/>
  <c r="V354" i="11"/>
  <c r="U354" i="11"/>
  <c r="V290" i="11"/>
  <c r="U290" i="11"/>
  <c r="V262" i="11"/>
  <c r="U262" i="11"/>
  <c r="X606" i="11"/>
  <c r="W606" i="11"/>
  <c r="W502" i="11"/>
  <c r="X502" i="11"/>
  <c r="O502" i="11" s="1"/>
  <c r="J454" i="16" s="1"/>
  <c r="V293" i="11"/>
  <c r="U293" i="11"/>
  <c r="W326" i="11"/>
  <c r="X326" i="11"/>
  <c r="W434" i="11"/>
  <c r="X434" i="11"/>
  <c r="X484" i="11"/>
  <c r="W484" i="11"/>
  <c r="V235" i="11"/>
  <c r="U235" i="11"/>
  <c r="X528" i="11"/>
  <c r="W528" i="11"/>
  <c r="W433" i="11"/>
  <c r="X433" i="11"/>
  <c r="V257" i="11"/>
  <c r="U257" i="11"/>
  <c r="V217" i="11"/>
  <c r="U217" i="11"/>
  <c r="O277" i="11"/>
  <c r="J278" i="16" s="1"/>
  <c r="U100" i="11"/>
  <c r="V100" i="11"/>
  <c r="U84" i="11"/>
  <c r="V84" i="11"/>
  <c r="W348" i="11"/>
  <c r="X348" i="11"/>
  <c r="O348" i="11" s="1"/>
  <c r="J260" i="16" s="1"/>
  <c r="W426" i="11"/>
  <c r="X426" i="11"/>
  <c r="W224" i="11"/>
  <c r="X224" i="11"/>
  <c r="O224" i="11" s="1"/>
  <c r="J443" i="16" s="1"/>
  <c r="U95" i="11"/>
  <c r="V95" i="11"/>
  <c r="U61" i="11"/>
  <c r="V61" i="11"/>
  <c r="U21" i="11"/>
  <c r="V21" i="11"/>
  <c r="W421" i="11"/>
  <c r="X421" i="11"/>
  <c r="O421" i="11" s="1"/>
  <c r="J99" i="16" s="1"/>
  <c r="W240" i="11"/>
  <c r="X240" i="11"/>
  <c r="X147" i="11"/>
  <c r="W147" i="11"/>
  <c r="U99" i="11"/>
  <c r="V99" i="11"/>
  <c r="U67" i="11"/>
  <c r="V67" i="11"/>
  <c r="U41" i="11"/>
  <c r="V41" i="11"/>
  <c r="U11" i="11"/>
  <c r="V11" i="11"/>
  <c r="W238" i="11"/>
  <c r="X238" i="11"/>
  <c r="W255" i="11"/>
  <c r="X255" i="11"/>
  <c r="O255" i="11" s="1"/>
  <c r="J237" i="16" s="1"/>
  <c r="X144" i="11"/>
  <c r="W144" i="11"/>
  <c r="U50" i="11"/>
  <c r="V50" i="11"/>
  <c r="W220" i="11"/>
  <c r="X220" i="11"/>
  <c r="W169" i="11"/>
  <c r="X169" i="11"/>
  <c r="U72" i="11"/>
  <c r="V72" i="11"/>
  <c r="X16" i="11"/>
  <c r="W16" i="11"/>
  <c r="X32" i="11"/>
  <c r="W32" i="11"/>
  <c r="O157" i="11"/>
  <c r="J209" i="16" s="1"/>
  <c r="X20" i="11"/>
  <c r="W20" i="11"/>
  <c r="X10" i="11"/>
  <c r="W10" i="11"/>
  <c r="X44" i="11"/>
  <c r="W44" i="11"/>
  <c r="X554" i="11"/>
  <c r="W554" i="11"/>
  <c r="W324" i="11"/>
  <c r="X324" i="11"/>
  <c r="O324" i="11" s="1"/>
  <c r="J86" i="16" s="1"/>
  <c r="W218" i="11"/>
  <c r="X218" i="11"/>
  <c r="O218" i="11" s="1"/>
  <c r="J275" i="16" s="1"/>
  <c r="U38" i="11"/>
  <c r="V38" i="11"/>
  <c r="W760" i="11"/>
  <c r="X760" i="11"/>
  <c r="O760" i="11" s="1"/>
  <c r="U681" i="11"/>
  <c r="V681" i="11"/>
  <c r="X779" i="11"/>
  <c r="W779" i="11"/>
  <c r="W668" i="11"/>
  <c r="X668" i="11"/>
  <c r="U581" i="11"/>
  <c r="V581" i="11"/>
  <c r="X609" i="11"/>
  <c r="W609" i="11"/>
  <c r="U437" i="11"/>
  <c r="V437" i="11"/>
  <c r="V275" i="11"/>
  <c r="U275" i="11"/>
  <c r="V295" i="11"/>
  <c r="U295" i="11"/>
  <c r="V249" i="11"/>
  <c r="U249" i="11"/>
  <c r="W337" i="11"/>
  <c r="X337" i="11"/>
  <c r="W190" i="11"/>
  <c r="X190" i="11"/>
  <c r="U79" i="11"/>
  <c r="V79" i="11"/>
  <c r="U23" i="11"/>
  <c r="V23" i="11"/>
  <c r="W172" i="11"/>
  <c r="X172" i="11"/>
  <c r="X161" i="11"/>
  <c r="W161" i="11"/>
  <c r="W376" i="11"/>
  <c r="X376" i="11"/>
  <c r="O376" i="11" s="1"/>
  <c r="J356" i="16" s="1"/>
  <c r="V628" i="11"/>
  <c r="U628" i="11"/>
  <c r="X657" i="11"/>
  <c r="W657" i="11"/>
  <c r="X619" i="11"/>
  <c r="W619" i="11"/>
  <c r="W460" i="11"/>
  <c r="X460" i="11"/>
  <c r="O460" i="11" s="1"/>
  <c r="J314" i="16" s="1"/>
  <c r="V380" i="11"/>
  <c r="U380" i="11"/>
  <c r="V299" i="11"/>
  <c r="U299" i="11"/>
  <c r="V270" i="11"/>
  <c r="U270" i="11"/>
  <c r="W314" i="11"/>
  <c r="X314" i="11"/>
  <c r="O314" i="11" s="1"/>
  <c r="J360" i="16" s="1"/>
  <c r="V198" i="11"/>
  <c r="U198" i="11"/>
  <c r="U107" i="11"/>
  <c r="V107" i="11"/>
  <c r="U69" i="11"/>
  <c r="V69" i="11"/>
  <c r="U29" i="11"/>
  <c r="V29" i="11"/>
  <c r="X163" i="11"/>
  <c r="W163" i="11"/>
  <c r="U47" i="11"/>
  <c r="V47" i="11"/>
  <c r="O296" i="11"/>
  <c r="J78" i="16" s="1"/>
  <c r="X150" i="11"/>
  <c r="W150" i="11"/>
  <c r="U78" i="11"/>
  <c r="V78" i="11"/>
  <c r="X48" i="11"/>
  <c r="W48" i="11"/>
  <c r="X26" i="11"/>
  <c r="W26" i="11"/>
  <c r="X555" i="11"/>
  <c r="W555" i="11"/>
  <c r="W234" i="11"/>
  <c r="X234" i="11"/>
  <c r="U754" i="11"/>
  <c r="V754" i="11"/>
  <c r="U665" i="11"/>
  <c r="V665" i="11"/>
  <c r="V690" i="11"/>
  <c r="U690" i="11"/>
  <c r="X771" i="11"/>
  <c r="W771" i="11"/>
  <c r="W711" i="11"/>
  <c r="X711" i="11"/>
  <c r="U521" i="11"/>
  <c r="V521" i="11"/>
  <c r="W704" i="11"/>
  <c r="X704" i="11"/>
  <c r="O704" i="11" s="1"/>
  <c r="X608" i="11"/>
  <c r="W608" i="11"/>
  <c r="U525" i="11"/>
  <c r="V525" i="11"/>
  <c r="U489" i="11"/>
  <c r="V489" i="11"/>
  <c r="W556" i="11"/>
  <c r="X556" i="11"/>
  <c r="O556" i="11" s="1"/>
  <c r="X579" i="11"/>
  <c r="W579" i="11"/>
  <c r="X566" i="11"/>
  <c r="W566" i="11"/>
  <c r="W543" i="11"/>
  <c r="X543" i="11"/>
  <c r="O543" i="11" s="1"/>
  <c r="J106" i="16" s="1"/>
  <c r="W471" i="11"/>
  <c r="X471" i="11"/>
  <c r="V209" i="11"/>
  <c r="U209" i="11"/>
  <c r="X590" i="11"/>
  <c r="W590" i="11"/>
  <c r="V294" i="11"/>
  <c r="U294" i="11"/>
  <c r="V221" i="11"/>
  <c r="U221" i="11"/>
  <c r="W282" i="11"/>
  <c r="X282" i="11"/>
  <c r="O282" i="11" s="1"/>
  <c r="J279" i="16" s="1"/>
  <c r="U102" i="11"/>
  <c r="V102" i="11"/>
  <c r="U86" i="11"/>
  <c r="V86" i="11"/>
  <c r="W170" i="11"/>
  <c r="X170" i="11"/>
  <c r="W474" i="11"/>
  <c r="X474" i="11"/>
  <c r="O474" i="11" s="1"/>
  <c r="J59" i="16" s="1"/>
  <c r="W342" i="11"/>
  <c r="X342" i="11"/>
  <c r="W210" i="11"/>
  <c r="X210" i="11"/>
  <c r="O210" i="11" s="1"/>
  <c r="J195" i="16" s="1"/>
  <c r="W182" i="11"/>
  <c r="X182" i="11"/>
  <c r="X155" i="11"/>
  <c r="W155" i="11"/>
  <c r="U45" i="11"/>
  <c r="V45" i="11"/>
  <c r="X68" i="11"/>
  <c r="W68" i="11"/>
  <c r="X124" i="11"/>
  <c r="W124" i="11"/>
  <c r="W399" i="11"/>
  <c r="X399" i="11"/>
  <c r="O399" i="11" s="1"/>
  <c r="J321" i="16" s="1"/>
  <c r="X60" i="11"/>
  <c r="W60" i="11"/>
  <c r="V775" i="11"/>
  <c r="U775" i="11"/>
  <c r="W753" i="11"/>
  <c r="X753" i="11"/>
  <c r="W756" i="11"/>
  <c r="X756" i="11"/>
  <c r="O756" i="11" s="1"/>
  <c r="W676" i="11"/>
  <c r="X676" i="11"/>
  <c r="U621" i="11"/>
  <c r="V621" i="11"/>
  <c r="U557" i="11"/>
  <c r="V557" i="11"/>
  <c r="U501" i="11"/>
  <c r="V501" i="11"/>
  <c r="U759" i="11"/>
  <c r="V759" i="11"/>
  <c r="U769" i="11"/>
  <c r="V769" i="11"/>
  <c r="U729" i="11"/>
  <c r="V729" i="11"/>
  <c r="V721" i="11"/>
  <c r="U721" i="11"/>
  <c r="U738" i="11"/>
  <c r="V738" i="11"/>
  <c r="W777" i="11"/>
  <c r="X777" i="11"/>
  <c r="O777" i="11" s="1"/>
  <c r="U744" i="11"/>
  <c r="V744" i="11"/>
  <c r="V674" i="11"/>
  <c r="U674" i="11"/>
  <c r="X783" i="11"/>
  <c r="W783" i="11"/>
  <c r="V698" i="11"/>
  <c r="U698" i="11"/>
  <c r="W670" i="11"/>
  <c r="X670" i="11"/>
  <c r="W702" i="11"/>
  <c r="X702" i="11"/>
  <c r="O702" i="11" s="1"/>
  <c r="U651" i="11"/>
  <c r="V651" i="11"/>
  <c r="X692" i="11"/>
  <c r="U613" i="11"/>
  <c r="V613" i="11"/>
  <c r="U513" i="11"/>
  <c r="V513" i="11"/>
  <c r="W710" i="11"/>
  <c r="X710" i="11"/>
  <c r="U497" i="11"/>
  <c r="V497" i="11"/>
  <c r="U517" i="11"/>
  <c r="V517" i="11"/>
  <c r="X575" i="11"/>
  <c r="W575" i="11"/>
  <c r="W532" i="11"/>
  <c r="X532" i="11"/>
  <c r="X549" i="11"/>
  <c r="W549" i="11"/>
  <c r="U539" i="11"/>
  <c r="V539" i="11"/>
  <c r="U505" i="11"/>
  <c r="V505" i="11"/>
  <c r="O467" i="11"/>
  <c r="J326" i="16" s="1"/>
  <c r="X592" i="11"/>
  <c r="W592" i="11"/>
  <c r="U453" i="11"/>
  <c r="V453" i="11"/>
  <c r="X483" i="11"/>
  <c r="W483" i="11"/>
  <c r="V369" i="11"/>
  <c r="U369" i="11"/>
  <c r="X602" i="11"/>
  <c r="W602" i="11"/>
  <c r="U537" i="11"/>
  <c r="V537" i="11"/>
  <c r="U495" i="11"/>
  <c r="V495" i="11"/>
  <c r="W522" i="11"/>
  <c r="X522" i="11"/>
  <c r="U441" i="11"/>
  <c r="V441" i="11"/>
  <c r="U312" i="11"/>
  <c r="V312" i="11"/>
  <c r="X595" i="11"/>
  <c r="W595" i="11"/>
  <c r="X512" i="11"/>
  <c r="W512" i="11"/>
  <c r="W671" i="11"/>
  <c r="X671" i="11"/>
  <c r="O671" i="11" s="1"/>
  <c r="W527" i="11"/>
  <c r="X527" i="11"/>
  <c r="O527" i="11" s="1"/>
  <c r="J339" i="16" s="1"/>
  <c r="V373" i="11"/>
  <c r="U373" i="11"/>
  <c r="X476" i="11"/>
  <c r="W476" i="11"/>
  <c r="U405" i="11"/>
  <c r="V405" i="11"/>
  <c r="V350" i="11"/>
  <c r="U350" i="11"/>
  <c r="V259" i="11"/>
  <c r="U259" i="11"/>
  <c r="W435" i="11"/>
  <c r="X435" i="11"/>
  <c r="W333" i="11"/>
  <c r="X333" i="11"/>
  <c r="O333" i="11" s="1"/>
  <c r="J135" i="16" s="1"/>
  <c r="V311" i="11"/>
  <c r="U311" i="11"/>
  <c r="X548" i="11"/>
  <c r="W548" i="11"/>
  <c r="V335" i="11"/>
  <c r="U335" i="11"/>
  <c r="V231" i="11"/>
  <c r="U231" i="11"/>
  <c r="W384" i="11"/>
  <c r="X384" i="11"/>
  <c r="O384" i="11" s="1"/>
  <c r="J52" i="16" s="1"/>
  <c r="V281" i="11"/>
  <c r="U281" i="11"/>
  <c r="V213" i="11"/>
  <c r="U213" i="11"/>
  <c r="W232" i="11"/>
  <c r="X232" i="11"/>
  <c r="O232" i="11" s="1"/>
  <c r="J465" i="16" s="1"/>
  <c r="U98" i="11"/>
  <c r="V98" i="11"/>
  <c r="U82" i="11"/>
  <c r="V82" i="11"/>
  <c r="W347" i="11"/>
  <c r="X347" i="11"/>
  <c r="W194" i="11"/>
  <c r="X194" i="11"/>
  <c r="O194" i="11" s="1"/>
  <c r="J417" i="16" s="1"/>
  <c r="X787" i="11"/>
  <c r="W787" i="11"/>
  <c r="X118" i="11"/>
  <c r="W118" i="11"/>
  <c r="U93" i="11"/>
  <c r="V93" i="11"/>
  <c r="U55" i="11"/>
  <c r="V55" i="11"/>
  <c r="U17" i="11"/>
  <c r="V17" i="11"/>
  <c r="W208" i="11"/>
  <c r="X208" i="11"/>
  <c r="W174" i="11"/>
  <c r="X174" i="11"/>
  <c r="X139" i="11"/>
  <c r="W139" i="11"/>
  <c r="U89" i="11"/>
  <c r="V89" i="11"/>
  <c r="U63" i="11"/>
  <c r="V63" i="11"/>
  <c r="U39" i="11"/>
  <c r="V39" i="11"/>
  <c r="U9" i="11"/>
  <c r="V9" i="11"/>
  <c r="W285" i="11"/>
  <c r="X285" i="11"/>
  <c r="O285" i="11" s="1"/>
  <c r="J261" i="16" s="1"/>
  <c r="O203" i="11"/>
  <c r="J124" i="16" s="1"/>
  <c r="U34" i="11"/>
  <c r="V34" i="11"/>
  <c r="W188" i="11"/>
  <c r="X188" i="11"/>
  <c r="X129" i="11"/>
  <c r="W129" i="11"/>
  <c r="W206" i="11"/>
  <c r="X206" i="11"/>
  <c r="U56" i="11"/>
  <c r="V56" i="11"/>
  <c r="X121" i="11"/>
  <c r="W121" i="11"/>
  <c r="X134" i="11"/>
  <c r="W134" i="11"/>
  <c r="U22" i="11"/>
  <c r="V22" i="11"/>
  <c r="W181" i="11"/>
  <c r="X181" i="11"/>
  <c r="O181" i="11" s="1"/>
  <c r="J387" i="16" s="1"/>
  <c r="X12" i="11"/>
  <c r="W12" i="11"/>
  <c r="U762" i="11"/>
  <c r="V762" i="11"/>
  <c r="V776" i="11"/>
  <c r="U776" i="11"/>
  <c r="W764" i="11"/>
  <c r="X764" i="11"/>
  <c r="O764" i="11" s="1"/>
  <c r="V709" i="11"/>
  <c r="U709" i="11"/>
  <c r="U533" i="11"/>
  <c r="V533" i="11"/>
  <c r="U553" i="11"/>
  <c r="V553" i="11"/>
  <c r="X540" i="11"/>
  <c r="W540" i="11"/>
  <c r="X615" i="11"/>
  <c r="W615" i="11"/>
  <c r="X491" i="11"/>
  <c r="W491" i="11"/>
  <c r="U344" i="11"/>
  <c r="V344" i="11"/>
  <c r="U359" i="11"/>
  <c r="V359" i="11"/>
  <c r="W650" i="11"/>
  <c r="V454" i="11"/>
  <c r="U454" i="11"/>
  <c r="W343" i="11"/>
  <c r="X343" i="11"/>
  <c r="V243" i="11"/>
  <c r="U243" i="11"/>
  <c r="W310" i="11"/>
  <c r="X310" i="11"/>
  <c r="X591" i="11"/>
  <c r="W591" i="11"/>
  <c r="U106" i="11"/>
  <c r="V106" i="11"/>
  <c r="W226" i="11"/>
  <c r="X226" i="11"/>
  <c r="O226" i="11" s="1"/>
  <c r="J183" i="16" s="1"/>
  <c r="U105" i="11"/>
  <c r="V105" i="11"/>
  <c r="U49" i="11"/>
  <c r="V49" i="11"/>
  <c r="U8" i="11"/>
  <c r="V8" i="11"/>
  <c r="W400" i="11"/>
  <c r="X400" i="11"/>
  <c r="O400" i="11" s="1"/>
  <c r="J72" i="16" s="1"/>
  <c r="W204" i="11"/>
  <c r="X204" i="11"/>
  <c r="U728" i="11"/>
  <c r="V728" i="11"/>
  <c r="U673" i="11"/>
  <c r="V673" i="11"/>
  <c r="U658" i="11"/>
  <c r="V658" i="11"/>
  <c r="U654" i="11"/>
  <c r="V654" i="11"/>
  <c r="W705" i="11"/>
  <c r="X705" i="11"/>
  <c r="O705" i="11" s="1"/>
  <c r="X584" i="11"/>
  <c r="W584" i="11"/>
  <c r="U518" i="11"/>
  <c r="V518" i="11"/>
  <c r="X789" i="11"/>
  <c r="W789" i="11"/>
  <c r="X504" i="11"/>
  <c r="W504" i="11"/>
  <c r="U417" i="11"/>
  <c r="V417" i="11"/>
  <c r="V357" i="11"/>
  <c r="U357" i="11"/>
  <c r="U558" i="11"/>
  <c r="V558" i="11"/>
  <c r="W436" i="11"/>
  <c r="X436" i="11"/>
  <c r="O436" i="11" s="1"/>
  <c r="J328" i="16" s="1"/>
  <c r="X607" i="11"/>
  <c r="W607" i="11"/>
  <c r="X622" i="11"/>
  <c r="W622" i="11"/>
  <c r="W395" i="11"/>
  <c r="X395" i="11"/>
  <c r="V307" i="11"/>
  <c r="U307" i="11"/>
  <c r="V273" i="11"/>
  <c r="U273" i="11"/>
  <c r="V225" i="11"/>
  <c r="U225" i="11"/>
  <c r="U88" i="11"/>
  <c r="V88" i="11"/>
  <c r="W416" i="11"/>
  <c r="X416" i="11"/>
  <c r="O416" i="11" s="1"/>
  <c r="J330" i="16" s="1"/>
  <c r="U75" i="11"/>
  <c r="V75" i="11"/>
  <c r="W247" i="11"/>
  <c r="X247" i="11"/>
  <c r="O247" i="11" s="1"/>
  <c r="J230" i="16" s="1"/>
  <c r="X120" i="11"/>
  <c r="W120" i="11"/>
  <c r="X339" i="11"/>
  <c r="X36" i="11"/>
  <c r="W36" i="11"/>
  <c r="U767" i="11"/>
  <c r="V767" i="11"/>
  <c r="U739" i="11"/>
  <c r="V739" i="11"/>
  <c r="V694" i="11"/>
  <c r="U694" i="11"/>
  <c r="U565" i="11"/>
  <c r="V565" i="11"/>
  <c r="V625" i="11"/>
  <c r="U625" i="11"/>
  <c r="W700" i="11"/>
  <c r="X700" i="11"/>
  <c r="U493" i="11"/>
  <c r="V493" i="11"/>
  <c r="X610" i="11"/>
  <c r="W610" i="11"/>
  <c r="W526" i="11"/>
  <c r="X526" i="11"/>
  <c r="O526" i="11" s="1"/>
  <c r="J439" i="16" s="1"/>
  <c r="W612" i="11"/>
  <c r="X612" i="11"/>
  <c r="W462" i="11"/>
  <c r="X462" i="11"/>
  <c r="O462" i="11" s="1"/>
  <c r="J32" i="16" s="1"/>
  <c r="W402" i="11"/>
  <c r="X402" i="11"/>
  <c r="W414" i="11"/>
  <c r="X414" i="11"/>
  <c r="O414" i="11" s="1"/>
  <c r="J472" i="16" s="1"/>
  <c r="O363" i="11"/>
  <c r="J193" i="16" s="1"/>
  <c r="V239" i="11"/>
  <c r="U239" i="11"/>
  <c r="W360" i="11"/>
  <c r="X360" i="11"/>
  <c r="O360" i="11" s="1"/>
  <c r="J241" i="16" s="1"/>
  <c r="W403" i="11"/>
  <c r="X403" i="11"/>
  <c r="U65" i="11"/>
  <c r="V65" i="11"/>
  <c r="W298" i="11"/>
  <c r="X298" i="11"/>
  <c r="O298" i="11" s="1"/>
  <c r="J138" i="16" s="1"/>
  <c r="U101" i="11"/>
  <c r="V101" i="11"/>
  <c r="U15" i="11"/>
  <c r="V15" i="11"/>
  <c r="W244" i="11"/>
  <c r="X244" i="11"/>
  <c r="X74" i="11"/>
  <c r="W74" i="11"/>
  <c r="W466" i="11"/>
  <c r="X466" i="11"/>
  <c r="O466" i="11" s="1"/>
  <c r="J413" i="16" s="1"/>
  <c r="W189" i="11"/>
  <c r="X189" i="11"/>
  <c r="W330" i="11"/>
  <c r="X330" i="11"/>
  <c r="U763" i="11"/>
  <c r="V763" i="11"/>
  <c r="W786" i="11"/>
  <c r="X786" i="11"/>
  <c r="V725" i="11"/>
  <c r="U725" i="11"/>
  <c r="W675" i="11"/>
  <c r="X675" i="11"/>
  <c r="U765" i="11"/>
  <c r="V765" i="11"/>
  <c r="V774" i="11"/>
  <c r="U774" i="11"/>
  <c r="X780" i="11"/>
  <c r="W780" i="11"/>
  <c r="V717" i="11"/>
  <c r="U717" i="11"/>
  <c r="W737" i="11"/>
  <c r="X737" i="11"/>
  <c r="O737" i="11" s="1"/>
  <c r="U747" i="11"/>
  <c r="V747" i="11"/>
  <c r="V722" i="11"/>
  <c r="U722" i="11"/>
  <c r="V655" i="11"/>
  <c r="U655" i="11"/>
  <c r="U648" i="11"/>
  <c r="V648" i="11"/>
  <c r="W778" i="11"/>
  <c r="X778" i="11"/>
  <c r="V660" i="11"/>
  <c r="U660" i="11"/>
  <c r="O723" i="11"/>
  <c r="W703" i="11"/>
  <c r="X703" i="11"/>
  <c r="O703" i="11" s="1"/>
  <c r="U605" i="11"/>
  <c r="V605" i="11"/>
  <c r="W724" i="11"/>
  <c r="X724" i="11"/>
  <c r="U561" i="11"/>
  <c r="V561" i="11"/>
  <c r="U509" i="11"/>
  <c r="V509" i="11"/>
  <c r="U617" i="11"/>
  <c r="V617" i="11"/>
  <c r="W672" i="11"/>
  <c r="X672" i="11"/>
  <c r="U577" i="11"/>
  <c r="V577" i="11"/>
  <c r="U523" i="11"/>
  <c r="V523" i="11"/>
  <c r="U477" i="11"/>
  <c r="V477" i="11"/>
  <c r="W568" i="11"/>
  <c r="X568" i="11"/>
  <c r="W500" i="11"/>
  <c r="X500" i="11"/>
  <c r="O500" i="11" s="1"/>
  <c r="J130" i="16" s="1"/>
  <c r="W604" i="11"/>
  <c r="X604" i="11"/>
  <c r="O604" i="11" s="1"/>
  <c r="W550" i="11"/>
  <c r="X550" i="11"/>
  <c r="V361" i="11"/>
  <c r="U361" i="11"/>
  <c r="X535" i="11"/>
  <c r="W535" i="11"/>
  <c r="X649" i="11"/>
  <c r="V304" i="11"/>
  <c r="U304" i="11"/>
  <c r="W390" i="11"/>
  <c r="X390" i="11"/>
  <c r="X635" i="11"/>
  <c r="W635" i="11"/>
  <c r="U367" i="11"/>
  <c r="V367" i="11"/>
  <c r="W588" i="11"/>
  <c r="X588" i="11"/>
  <c r="W424" i="11"/>
  <c r="X424" i="11"/>
  <c r="V389" i="11"/>
  <c r="U389" i="11"/>
  <c r="U316" i="11"/>
  <c r="V316" i="11"/>
  <c r="V254" i="11"/>
  <c r="U254" i="11"/>
  <c r="X600" i="11"/>
  <c r="W600" i="11"/>
  <c r="W498" i="11"/>
  <c r="X498" i="11"/>
  <c r="O498" i="11" s="1"/>
  <c r="J437" i="16" s="1"/>
  <c r="O428" i="11"/>
  <c r="J184" i="16" s="1"/>
  <c r="U401" i="11"/>
  <c r="V401" i="11"/>
  <c r="X488" i="11"/>
  <c r="W488" i="11"/>
  <c r="W458" i="11"/>
  <c r="X458" i="11"/>
  <c r="X772" i="11"/>
  <c r="W772" i="11"/>
  <c r="W410" i="11"/>
  <c r="X410" i="11"/>
  <c r="W352" i="11"/>
  <c r="X352" i="11"/>
  <c r="O352" i="11" s="1"/>
  <c r="J277" i="16" s="1"/>
  <c r="W327" i="11"/>
  <c r="X327" i="11"/>
  <c r="V334" i="11"/>
  <c r="U334" i="11"/>
  <c r="V287" i="11"/>
  <c r="U287" i="11"/>
  <c r="V227" i="11"/>
  <c r="U227" i="11"/>
  <c r="W482" i="11"/>
  <c r="X482" i="11"/>
  <c r="O482" i="11" s="1"/>
  <c r="J54" i="16" s="1"/>
  <c r="W336" i="11"/>
  <c r="X336" i="11"/>
  <c r="V241" i="11"/>
  <c r="U241" i="11"/>
  <c r="W271" i="11"/>
  <c r="X271" i="11"/>
  <c r="U96" i="11"/>
  <c r="V96" i="11"/>
  <c r="U80" i="11"/>
  <c r="V80" i="11"/>
  <c r="W279" i="11"/>
  <c r="X279" i="11"/>
  <c r="O279" i="11" s="1"/>
  <c r="J229" i="16" s="1"/>
  <c r="W230" i="11"/>
  <c r="X230" i="11"/>
  <c r="W422" i="11"/>
  <c r="X422" i="11"/>
  <c r="O422" i="11" s="1"/>
  <c r="J141" i="16" s="1"/>
  <c r="W306" i="11"/>
  <c r="X306" i="11"/>
  <c r="W288" i="11"/>
  <c r="X288" i="11"/>
  <c r="O288" i="11" s="1"/>
  <c r="J263" i="16" s="1"/>
  <c r="W228" i="11"/>
  <c r="X228" i="11"/>
  <c r="X116" i="11"/>
  <c r="W116" i="11"/>
  <c r="U91" i="11"/>
  <c r="V91" i="11"/>
  <c r="U53" i="11"/>
  <c r="V53" i="11"/>
  <c r="U13" i="11"/>
  <c r="V13" i="11"/>
  <c r="O325" i="11"/>
  <c r="J220" i="16" s="1"/>
  <c r="W222" i="11"/>
  <c r="X222" i="11"/>
  <c r="O222" i="11" s="1"/>
  <c r="J523" i="16" s="1"/>
  <c r="W321" i="11"/>
  <c r="X321" i="11"/>
  <c r="W496" i="11"/>
  <c r="X496" i="11"/>
  <c r="X201" i="11"/>
  <c r="X131" i="11"/>
  <c r="W131" i="11"/>
  <c r="U85" i="11"/>
  <c r="V85" i="11"/>
  <c r="U59" i="11"/>
  <c r="V59" i="11"/>
  <c r="U35" i="11"/>
  <c r="V35" i="11"/>
  <c r="U7" i="11"/>
  <c r="V7" i="11"/>
  <c r="W252" i="11"/>
  <c r="X252" i="11"/>
  <c r="U18" i="11"/>
  <c r="V18" i="11"/>
  <c r="W263" i="11"/>
  <c r="X263" i="11"/>
  <c r="O263" i="11" s="1"/>
  <c r="J535" i="16" s="1"/>
  <c r="U24" i="11"/>
  <c r="V24" i="11"/>
  <c r="W358" i="11"/>
  <c r="X358" i="11"/>
  <c r="X28" i="11"/>
  <c r="W28" i="11"/>
  <c r="X142" i="11"/>
  <c r="W142" i="11"/>
  <c r="O461" i="11"/>
  <c r="J50" i="16" s="1"/>
  <c r="W266" i="11"/>
  <c r="X266" i="11"/>
  <c r="X166" i="11"/>
  <c r="W166" i="11"/>
  <c r="X563" i="11"/>
  <c r="W563" i="11"/>
  <c r="W546" i="11"/>
  <c r="X546" i="11"/>
  <c r="O546" i="11" s="1"/>
  <c r="J502" i="16" s="1"/>
  <c r="W211" i="11"/>
  <c r="X211" i="11"/>
  <c r="X152" i="11"/>
  <c r="W152" i="11"/>
  <c r="U6" i="11"/>
  <c r="V6" i="11"/>
  <c r="S12" i="6"/>
  <c r="R12" i="6"/>
  <c r="Q12" i="6"/>
  <c r="P12" i="6"/>
  <c r="I12" i="6"/>
  <c r="S11" i="6"/>
  <c r="R11" i="6"/>
  <c r="Q11" i="6"/>
  <c r="P11" i="6"/>
  <c r="I11" i="6"/>
  <c r="W420" i="11" l="1"/>
  <c r="X420" i="11"/>
  <c r="O420" i="11" s="1"/>
  <c r="J478" i="16" s="1"/>
  <c r="X748" i="11"/>
  <c r="O748" i="11" s="1"/>
  <c r="W748" i="11"/>
  <c r="W656" i="11"/>
  <c r="X656" i="11"/>
  <c r="O656" i="11" s="1"/>
  <c r="W752" i="11"/>
  <c r="X752" i="11"/>
  <c r="W179" i="11"/>
  <c r="X179" i="11"/>
  <c r="O179" i="11" s="1"/>
  <c r="J495" i="16" s="1"/>
  <c r="X443" i="11"/>
  <c r="O443" i="11" s="1"/>
  <c r="J470" i="16" s="1"/>
  <c r="W443" i="11"/>
  <c r="W444" i="11"/>
  <c r="X444" i="11"/>
  <c r="O444" i="11" s="1"/>
  <c r="J236" i="16" s="1"/>
  <c r="X634" i="11"/>
  <c r="O634" i="11" s="1"/>
  <c r="W634" i="11"/>
  <c r="W749" i="11"/>
  <c r="X749" i="11"/>
  <c r="O749" i="11" s="1"/>
  <c r="O28" i="11"/>
  <c r="J70" i="16" s="1"/>
  <c r="O600" i="11"/>
  <c r="O476" i="11"/>
  <c r="J349" i="16" s="1"/>
  <c r="O512" i="11"/>
  <c r="J57" i="16" s="1"/>
  <c r="O692" i="11"/>
  <c r="O566" i="11"/>
  <c r="O657" i="11"/>
  <c r="O161" i="11"/>
  <c r="J186" i="16" s="1"/>
  <c r="O618" i="11"/>
  <c r="O524" i="11"/>
  <c r="J434" i="16" s="1"/>
  <c r="O153" i="11"/>
  <c r="J205" i="16" s="1"/>
  <c r="O516" i="11"/>
  <c r="J531" i="16" s="1"/>
  <c r="O364" i="11"/>
  <c r="J240" i="16" s="1"/>
  <c r="X68" i="12"/>
  <c r="O201" i="11"/>
  <c r="J511" i="16" s="1"/>
  <c r="W593" i="11"/>
  <c r="O593" i="11" s="1"/>
  <c r="X207" i="11"/>
  <c r="O207" i="11" s="1"/>
  <c r="J125" i="16" s="1"/>
  <c r="X112" i="11"/>
  <c r="X599" i="11"/>
  <c r="O599" i="11" s="1"/>
  <c r="O7" i="12"/>
  <c r="J66" i="18" s="1"/>
  <c r="O19" i="12"/>
  <c r="J32" i="18" s="1"/>
  <c r="O65" i="12"/>
  <c r="J19" i="18" s="1"/>
  <c r="O47" i="12"/>
  <c r="J56" i="18" s="1"/>
  <c r="O46" i="12"/>
  <c r="J4" i="18" s="1"/>
  <c r="O5" i="12"/>
  <c r="J10" i="18" s="1"/>
  <c r="O34" i="12"/>
  <c r="J27" i="18" s="1"/>
  <c r="O30" i="12"/>
  <c r="J25" i="18" s="1"/>
  <c r="O42" i="12"/>
  <c r="J53" i="18" s="1"/>
  <c r="O13" i="12"/>
  <c r="J70" i="18" s="1"/>
  <c r="O4" i="12"/>
  <c r="J37" i="18" s="1"/>
  <c r="O2" i="12"/>
  <c r="J69" i="18" s="1"/>
  <c r="O8" i="12"/>
  <c r="J14" i="18" s="1"/>
  <c r="O82" i="12"/>
  <c r="X149" i="11"/>
  <c r="W149" i="11"/>
  <c r="X151" i="11"/>
  <c r="W151" i="11"/>
  <c r="X133" i="11"/>
  <c r="W133" i="11"/>
  <c r="O133" i="11" s="1"/>
  <c r="J88" i="16" s="1"/>
  <c r="X413" i="11"/>
  <c r="O413" i="11" s="1"/>
  <c r="J359" i="16" s="1"/>
  <c r="W413" i="11"/>
  <c r="W156" i="11"/>
  <c r="X156" i="11"/>
  <c r="O156" i="11" s="1"/>
  <c r="J536" i="16" s="1"/>
  <c r="W429" i="11"/>
  <c r="X429" i="11"/>
  <c r="X587" i="11"/>
  <c r="W587" i="11"/>
  <c r="O125" i="11"/>
  <c r="J298" i="16" s="1"/>
  <c r="X678" i="11"/>
  <c r="W678" i="11"/>
  <c r="X733" i="11"/>
  <c r="W733" i="11"/>
  <c r="W36" i="12"/>
  <c r="X36" i="12"/>
  <c r="X35" i="12"/>
  <c r="W35" i="12"/>
  <c r="X741" i="11"/>
  <c r="O741" i="11" s="1"/>
  <c r="W741" i="11"/>
  <c r="O355" i="11"/>
  <c r="J215" i="16" s="1"/>
  <c r="O649" i="11"/>
  <c r="X117" i="11"/>
  <c r="O117" i="11" s="1"/>
  <c r="J287" i="16" s="1"/>
  <c r="W117" i="11"/>
  <c r="X167" i="11"/>
  <c r="W167" i="11"/>
  <c r="O167" i="11" s="1"/>
  <c r="J545" i="16" s="1"/>
  <c r="W472" i="11"/>
  <c r="X472" i="11"/>
  <c r="W719" i="11"/>
  <c r="X719" i="11"/>
  <c r="O719" i="11" s="1"/>
  <c r="X191" i="11"/>
  <c r="O191" i="11" s="1"/>
  <c r="J420" i="16" s="1"/>
  <c r="W191" i="11"/>
  <c r="X680" i="11"/>
  <c r="W680" i="11"/>
  <c r="W196" i="11"/>
  <c r="X196" i="11"/>
  <c r="W141" i="11"/>
  <c r="X141" i="11"/>
  <c r="O141" i="11" s="1"/>
  <c r="J83" i="16" s="1"/>
  <c r="W743" i="11"/>
  <c r="X743" i="11"/>
  <c r="W427" i="11"/>
  <c r="X427" i="11"/>
  <c r="O427" i="11" s="1"/>
  <c r="J185" i="16" s="1"/>
  <c r="O152" i="11"/>
  <c r="J528" i="16" s="1"/>
  <c r="O339" i="11"/>
  <c r="J269" i="16" s="1"/>
  <c r="O554" i="11"/>
  <c r="O606" i="11"/>
  <c r="O58" i="11"/>
  <c r="J383" i="16" s="1"/>
  <c r="O80" i="12"/>
  <c r="X653" i="11"/>
  <c r="W653" i="11"/>
  <c r="X183" i="11"/>
  <c r="O183" i="11" s="1"/>
  <c r="J402" i="16" s="1"/>
  <c r="W183" i="11"/>
  <c r="W626" i="11"/>
  <c r="X626" i="11"/>
  <c r="O626" i="11" s="1"/>
  <c r="O162" i="11"/>
  <c r="J95" i="16" s="1"/>
  <c r="X132" i="11"/>
  <c r="W132" i="11"/>
  <c r="W440" i="11"/>
  <c r="X440" i="11"/>
  <c r="X165" i="11"/>
  <c r="W165" i="11"/>
  <c r="W529" i="11"/>
  <c r="X529" i="11"/>
  <c r="X130" i="11"/>
  <c r="W130" i="11"/>
  <c r="X113" i="11"/>
  <c r="O113" i="11" s="1"/>
  <c r="J485" i="16" s="1"/>
  <c r="W113" i="11"/>
  <c r="W571" i="11"/>
  <c r="X571" i="11"/>
  <c r="O571" i="11" s="1"/>
  <c r="W32" i="12"/>
  <c r="X32" i="12"/>
  <c r="W603" i="11"/>
  <c r="X603" i="11"/>
  <c r="O603" i="11" s="1"/>
  <c r="X146" i="11"/>
  <c r="W146" i="11"/>
  <c r="W371" i="11"/>
  <c r="X371" i="11"/>
  <c r="O371" i="11" s="1"/>
  <c r="J254" i="16" s="1"/>
  <c r="X140" i="11"/>
  <c r="O140" i="11" s="1"/>
  <c r="J547" i="16" s="1"/>
  <c r="W140" i="11"/>
  <c r="X475" i="11"/>
  <c r="W475" i="11"/>
  <c r="X292" i="11"/>
  <c r="O292" i="11" s="1"/>
  <c r="J477" i="16" s="1"/>
  <c r="W158" i="11"/>
  <c r="O158" i="11" s="1"/>
  <c r="J77" i="16" s="1"/>
  <c r="O266" i="11"/>
  <c r="J247" i="16" s="1"/>
  <c r="O228" i="11"/>
  <c r="J464" i="16" s="1"/>
  <c r="O306" i="11"/>
  <c r="J350" i="16" s="1"/>
  <c r="O230" i="11"/>
  <c r="J353" i="16" s="1"/>
  <c r="O271" i="11"/>
  <c r="J250" i="16" s="1"/>
  <c r="O336" i="11"/>
  <c r="J370" i="16" s="1"/>
  <c r="O327" i="11"/>
  <c r="J446" i="16" s="1"/>
  <c r="O410" i="11"/>
  <c r="J451" i="16" s="1"/>
  <c r="O458" i="11"/>
  <c r="J480" i="16" s="1"/>
  <c r="O675" i="11"/>
  <c r="O786" i="11"/>
  <c r="O330" i="11"/>
  <c r="J179" i="16" s="1"/>
  <c r="O402" i="11"/>
  <c r="J469" i="16" s="1"/>
  <c r="O612" i="11"/>
  <c r="O700" i="11"/>
  <c r="O395" i="11"/>
  <c r="J334" i="16" s="1"/>
  <c r="O204" i="11"/>
  <c r="J331" i="16" s="1"/>
  <c r="O310" i="11"/>
  <c r="J144" i="16" s="1"/>
  <c r="O343" i="11"/>
  <c r="J224" i="16" s="1"/>
  <c r="O206" i="11"/>
  <c r="J419" i="16" s="1"/>
  <c r="O188" i="11"/>
  <c r="J81" i="16" s="1"/>
  <c r="O118" i="11"/>
  <c r="J283" i="16" s="1"/>
  <c r="O548" i="11"/>
  <c r="J149" i="16" s="1"/>
  <c r="O595" i="11"/>
  <c r="O483" i="11"/>
  <c r="J414" i="16" s="1"/>
  <c r="O532" i="11"/>
  <c r="J39" i="16" s="1"/>
  <c r="O710" i="11"/>
  <c r="O670" i="11"/>
  <c r="O676" i="11"/>
  <c r="O753" i="11"/>
  <c r="O182" i="11"/>
  <c r="J394" i="16" s="1"/>
  <c r="O342" i="11"/>
  <c r="J541" i="16" s="1"/>
  <c r="O170" i="11"/>
  <c r="J42" i="16" s="1"/>
  <c r="O471" i="11"/>
  <c r="J73" i="16" s="1"/>
  <c r="O579" i="11"/>
  <c r="O608" i="11"/>
  <c r="O771" i="11"/>
  <c r="O234" i="11"/>
  <c r="J207" i="16" s="1"/>
  <c r="O163" i="11"/>
  <c r="J292" i="16" s="1"/>
  <c r="O779" i="11"/>
  <c r="O44" i="11"/>
  <c r="J411" i="16" s="1"/>
  <c r="O220" i="11"/>
  <c r="J442" i="16" s="1"/>
  <c r="O238" i="11"/>
  <c r="J196" i="16" s="1"/>
  <c r="O240" i="11"/>
  <c r="J457" i="16" s="1"/>
  <c r="O426" i="11"/>
  <c r="J468" i="16" s="1"/>
  <c r="O528" i="11"/>
  <c r="J479" i="16" s="1"/>
  <c r="O479" i="11"/>
  <c r="J98" i="16" s="1"/>
  <c r="O643" i="11"/>
  <c r="O614" i="11"/>
  <c r="O160" i="11"/>
  <c r="J18" i="16" s="1"/>
  <c r="O392" i="11"/>
  <c r="J416" i="16" s="1"/>
  <c r="O308" i="11"/>
  <c r="J520" i="16" s="1"/>
  <c r="O276" i="11"/>
  <c r="J453" i="16" s="1"/>
  <c r="O214" i="11"/>
  <c r="J440" i="16" s="1"/>
  <c r="O468" i="11"/>
  <c r="J69" i="16" s="1"/>
  <c r="O544" i="11"/>
  <c r="J415" i="16" s="1"/>
  <c r="O751" i="11"/>
  <c r="O720" i="11"/>
  <c r="O317" i="11"/>
  <c r="J532" i="16" s="1"/>
  <c r="O173" i="11"/>
  <c r="J84" i="16" s="1"/>
  <c r="O184" i="11"/>
  <c r="J403" i="16" s="1"/>
  <c r="O180" i="11"/>
  <c r="J16" i="16" s="1"/>
  <c r="O258" i="11"/>
  <c r="J228" i="16" s="1"/>
  <c r="O430" i="11"/>
  <c r="J538" i="16" s="1"/>
  <c r="O386" i="11"/>
  <c r="J147" i="16" s="1"/>
  <c r="O186" i="11"/>
  <c r="J498" i="16" s="1"/>
  <c r="O338" i="11"/>
  <c r="J253" i="16" s="1"/>
  <c r="O216" i="11"/>
  <c r="J115" i="16" s="1"/>
  <c r="O346" i="11"/>
  <c r="J352" i="16" s="1"/>
  <c r="O456" i="11"/>
  <c r="J2" i="16" s="1"/>
  <c r="O415" i="11"/>
  <c r="J197" i="16" s="1"/>
  <c r="O470" i="11"/>
  <c r="J137" i="16" s="1"/>
  <c r="O620" i="11"/>
  <c r="O534" i="11"/>
  <c r="J55" i="16" s="1"/>
  <c r="O687" i="11"/>
  <c r="O572" i="11"/>
  <c r="O686" i="11"/>
  <c r="O691" i="11"/>
  <c r="O408" i="11"/>
  <c r="J510" i="16" s="1"/>
  <c r="O659" i="11"/>
  <c r="O300" i="11"/>
  <c r="J101" i="16" s="1"/>
  <c r="O291" i="11"/>
  <c r="J363" i="16" s="1"/>
  <c r="O322" i="11"/>
  <c r="J530" i="16" s="1"/>
  <c r="O366" i="11"/>
  <c r="J246" i="16" s="1"/>
  <c r="O530" i="11"/>
  <c r="J89" i="16" s="1"/>
  <c r="O406" i="11"/>
  <c r="J365" i="16" s="1"/>
  <c r="O506" i="11"/>
  <c r="J317" i="16" s="1"/>
  <c r="O374" i="11"/>
  <c r="J159" i="16" s="1"/>
  <c r="O439" i="11"/>
  <c r="J475" i="16" s="1"/>
  <c r="O538" i="11"/>
  <c r="J58" i="16" s="1"/>
  <c r="O768" i="11"/>
  <c r="O785" i="11"/>
  <c r="O55" i="12"/>
  <c r="J30" i="18" s="1"/>
  <c r="O33" i="12"/>
  <c r="J29" i="18" s="1"/>
  <c r="O87" i="12"/>
  <c r="O72" i="12"/>
  <c r="O92" i="12"/>
  <c r="W411" i="11"/>
  <c r="X411" i="11"/>
  <c r="O411" i="11" s="1"/>
  <c r="J126" i="16" s="1"/>
  <c r="O115" i="11"/>
  <c r="J161" i="16" s="1"/>
  <c r="X706" i="11"/>
  <c r="W706" i="11"/>
  <c r="O706" i="11" s="1"/>
  <c r="X419" i="11"/>
  <c r="O419" i="11" s="1"/>
  <c r="J180" i="16" s="1"/>
  <c r="W419" i="11"/>
  <c r="X368" i="11"/>
  <c r="W368" i="11"/>
  <c r="X340" i="11"/>
  <c r="W340" i="11"/>
  <c r="X154" i="11"/>
  <c r="W154" i="11"/>
  <c r="X545" i="11"/>
  <c r="O545" i="11" s="1"/>
  <c r="J447" i="16" s="1"/>
  <c r="W545" i="11"/>
  <c r="X135" i="11"/>
  <c r="W135" i="11"/>
  <c r="W755" i="11"/>
  <c r="X755" i="11"/>
  <c r="W423" i="11"/>
  <c r="X423" i="11"/>
  <c r="O423" i="11" s="1"/>
  <c r="J361" i="16" s="1"/>
  <c r="O730" i="11"/>
  <c r="W404" i="11"/>
  <c r="X404" i="11"/>
  <c r="X480" i="11"/>
  <c r="W480" i="11"/>
  <c r="O745" i="11"/>
  <c r="X119" i="11"/>
  <c r="W119" i="11"/>
  <c r="X159" i="11"/>
  <c r="W159" i="11"/>
  <c r="W264" i="11"/>
  <c r="O264" i="11" s="1"/>
  <c r="J217" i="16" s="1"/>
  <c r="W315" i="11"/>
  <c r="O315" i="11" s="1"/>
  <c r="J418" i="16" s="1"/>
  <c r="X379" i="11"/>
  <c r="O379" i="11" s="1"/>
  <c r="J119" i="16" s="1"/>
  <c r="W379" i="11"/>
  <c r="W629" i="11"/>
  <c r="X629" i="11"/>
  <c r="O629" i="11" s="1"/>
  <c r="O48" i="12"/>
  <c r="J65" i="18" s="1"/>
  <c r="O89" i="12"/>
  <c r="O9" i="12"/>
  <c r="J44" i="18" s="1"/>
  <c r="O58" i="12"/>
  <c r="J20" i="18" s="1"/>
  <c r="O24" i="12"/>
  <c r="J52" i="18" s="1"/>
  <c r="O81" i="12"/>
  <c r="O73" i="12"/>
  <c r="W83" i="12"/>
  <c r="X83" i="12"/>
  <c r="O83" i="12" s="1"/>
  <c r="W59" i="12"/>
  <c r="X59" i="12"/>
  <c r="X39" i="12"/>
  <c r="W39" i="12"/>
  <c r="O15" i="12"/>
  <c r="J15" i="18" s="1"/>
  <c r="W78" i="12"/>
  <c r="X78" i="12"/>
  <c r="O78" i="12" s="1"/>
  <c r="W64" i="12"/>
  <c r="X64" i="12"/>
  <c r="X44" i="12"/>
  <c r="W44" i="12"/>
  <c r="W56" i="12"/>
  <c r="X56" i="12"/>
  <c r="W28" i="12"/>
  <c r="X28" i="12"/>
  <c r="O28" i="12" s="1"/>
  <c r="J3" i="18" s="1"/>
  <c r="X31" i="12"/>
  <c r="W31" i="12"/>
  <c r="O21" i="12"/>
  <c r="J51" i="18" s="1"/>
  <c r="O14" i="12"/>
  <c r="J62" i="18" s="1"/>
  <c r="O23" i="12"/>
  <c r="J21" i="18" s="1"/>
  <c r="O93" i="12"/>
  <c r="O74" i="12"/>
  <c r="O26" i="12"/>
  <c r="J61" i="18" s="1"/>
  <c r="O52" i="12"/>
  <c r="J49" i="18" s="1"/>
  <c r="O12" i="12"/>
  <c r="J31" i="18" s="1"/>
  <c r="O3" i="12"/>
  <c r="J6" i="18" s="1"/>
  <c r="O16" i="12"/>
  <c r="J2" i="18" s="1"/>
  <c r="O25" i="12"/>
  <c r="J16" i="18" s="1"/>
  <c r="O57" i="12"/>
  <c r="J35" i="18" s="1"/>
  <c r="X54" i="12"/>
  <c r="W54" i="12"/>
  <c r="O6" i="12"/>
  <c r="J11" i="18" s="1"/>
  <c r="O20" i="12"/>
  <c r="J40" i="18" s="1"/>
  <c r="O51" i="12"/>
  <c r="J33" i="18" s="1"/>
  <c r="O77" i="12"/>
  <c r="O90" i="12"/>
  <c r="O22" i="12"/>
  <c r="J7" i="18" s="1"/>
  <c r="O50" i="12"/>
  <c r="J22" i="18" s="1"/>
  <c r="W37" i="12"/>
  <c r="X37" i="12"/>
  <c r="O37" i="12" s="1"/>
  <c r="J8" i="18" s="1"/>
  <c r="X94" i="12"/>
  <c r="W94" i="12"/>
  <c r="W86" i="12"/>
  <c r="X86" i="12"/>
  <c r="O86" i="12" s="1"/>
  <c r="X41" i="12"/>
  <c r="O41" i="12" s="1"/>
  <c r="J28" i="18" s="1"/>
  <c r="W41" i="12"/>
  <c r="O10" i="12"/>
  <c r="J58" i="18" s="1"/>
  <c r="O53" i="12"/>
  <c r="J48" i="18" s="1"/>
  <c r="O85" i="12"/>
  <c r="O43" i="12"/>
  <c r="J12" i="18" s="1"/>
  <c r="O11" i="12"/>
  <c r="J59" i="18" s="1"/>
  <c r="O66" i="12"/>
  <c r="J42" i="18" s="1"/>
  <c r="O17" i="12"/>
  <c r="J57" i="18" s="1"/>
  <c r="O38" i="12"/>
  <c r="J68" i="18" s="1"/>
  <c r="O69" i="12"/>
  <c r="J43" i="18" s="1"/>
  <c r="W75" i="12"/>
  <c r="X75" i="12"/>
  <c r="O79" i="12"/>
  <c r="O68" i="12"/>
  <c r="J9" i="18" s="1"/>
  <c r="O88" i="12"/>
  <c r="W91" i="12"/>
  <c r="X91" i="12"/>
  <c r="O29" i="12"/>
  <c r="J24" i="18" s="1"/>
  <c r="W67" i="12"/>
  <c r="X67" i="12"/>
  <c r="O76" i="12"/>
  <c r="W62" i="12"/>
  <c r="X62" i="12"/>
  <c r="O62" i="12" s="1"/>
  <c r="J17" i="18" s="1"/>
  <c r="X49" i="12"/>
  <c r="O49" i="12" s="1"/>
  <c r="J26" i="18" s="1"/>
  <c r="W49" i="12"/>
  <c r="W70" i="12"/>
  <c r="X70" i="12"/>
  <c r="O70" i="12" s="1"/>
  <c r="J36" i="18" s="1"/>
  <c r="O61" i="12"/>
  <c r="J55" i="18" s="1"/>
  <c r="O18" i="12"/>
  <c r="J39" i="18" s="1"/>
  <c r="W91" i="11"/>
  <c r="X91" i="11"/>
  <c r="W401" i="11"/>
  <c r="X401" i="11"/>
  <c r="X605" i="11"/>
  <c r="W605" i="11"/>
  <c r="X565" i="11"/>
  <c r="W565" i="11"/>
  <c r="W417" i="11"/>
  <c r="X417" i="11"/>
  <c r="X106" i="11"/>
  <c r="O106" i="11" s="1"/>
  <c r="J108" i="16" s="1"/>
  <c r="W106" i="11"/>
  <c r="X22" i="11"/>
  <c r="W22" i="11"/>
  <c r="X613" i="11"/>
  <c r="W613" i="11"/>
  <c r="X557" i="11"/>
  <c r="W557" i="11"/>
  <c r="W99" i="11"/>
  <c r="X99" i="11"/>
  <c r="W377" i="11"/>
  <c r="X377" i="11"/>
  <c r="O377" i="11" s="1"/>
  <c r="J513" i="16" s="1"/>
  <c r="X30" i="11"/>
  <c r="W30" i="11"/>
  <c r="W111" i="11"/>
  <c r="X111" i="11"/>
  <c r="X569" i="11"/>
  <c r="O569" i="11" s="1"/>
  <c r="W569" i="11"/>
  <c r="W351" i="11"/>
  <c r="X351" i="11"/>
  <c r="O351" i="11" s="1"/>
  <c r="J544" i="16" s="1"/>
  <c r="W520" i="11"/>
  <c r="X520" i="11"/>
  <c r="X761" i="11"/>
  <c r="W761" i="11"/>
  <c r="W693" i="11"/>
  <c r="X693" i="11"/>
  <c r="X24" i="11"/>
  <c r="W24" i="11"/>
  <c r="W316" i="11"/>
  <c r="X316" i="11"/>
  <c r="X509" i="11"/>
  <c r="W509" i="11"/>
  <c r="W273" i="11"/>
  <c r="X273" i="11"/>
  <c r="X89" i="11"/>
  <c r="W89" i="11"/>
  <c r="W221" i="11"/>
  <c r="X221" i="11"/>
  <c r="W681" i="11"/>
  <c r="X681" i="11"/>
  <c r="X53" i="11"/>
  <c r="O53" i="11" s="1"/>
  <c r="J399" i="16" s="1"/>
  <c r="W53" i="11"/>
  <c r="W227" i="11"/>
  <c r="X227" i="11"/>
  <c r="O227" i="11" s="1"/>
  <c r="J202" i="16" s="1"/>
  <c r="W361" i="11"/>
  <c r="X361" i="11"/>
  <c r="W660" i="11"/>
  <c r="X660" i="11"/>
  <c r="W722" i="11"/>
  <c r="X722" i="11"/>
  <c r="W767" i="11"/>
  <c r="X767" i="11"/>
  <c r="O767" i="11" s="1"/>
  <c r="W518" i="11"/>
  <c r="X518" i="11"/>
  <c r="X658" i="11"/>
  <c r="W658" i="11"/>
  <c r="W359" i="11"/>
  <c r="X359" i="11"/>
  <c r="X56" i="11"/>
  <c r="W56" i="11"/>
  <c r="X34" i="11"/>
  <c r="W34" i="11"/>
  <c r="W213" i="11"/>
  <c r="X213" i="11"/>
  <c r="W335" i="11"/>
  <c r="X335" i="11"/>
  <c r="W369" i="11"/>
  <c r="X369" i="11"/>
  <c r="O369" i="11" s="1"/>
  <c r="J153" i="16" s="1"/>
  <c r="X505" i="11"/>
  <c r="W505" i="11"/>
  <c r="W513" i="11"/>
  <c r="X513" i="11"/>
  <c r="W501" i="11"/>
  <c r="X501" i="11"/>
  <c r="W299" i="11"/>
  <c r="X299" i="11"/>
  <c r="O299" i="11" s="1"/>
  <c r="J517" i="16" s="1"/>
  <c r="W275" i="11"/>
  <c r="X275" i="11"/>
  <c r="W67" i="11"/>
  <c r="X67" i="11"/>
  <c r="X100" i="11"/>
  <c r="O100" i="11" s="1"/>
  <c r="J490" i="16" s="1"/>
  <c r="W100" i="11"/>
  <c r="W784" i="11"/>
  <c r="X784" i="11"/>
  <c r="O784" i="11" s="1"/>
  <c r="W682" i="11"/>
  <c r="X682" i="11"/>
  <c r="X636" i="11"/>
  <c r="W636" i="11"/>
  <c r="X27" i="11"/>
  <c r="O27" i="11" s="1"/>
  <c r="J401" i="16" s="1"/>
  <c r="W27" i="11"/>
  <c r="X77" i="11"/>
  <c r="W77" i="11"/>
  <c r="X108" i="11"/>
  <c r="W108" i="11"/>
  <c r="W372" i="11"/>
  <c r="X372" i="11"/>
  <c r="O372" i="11" s="1"/>
  <c r="J270" i="16" s="1"/>
  <c r="W409" i="11"/>
  <c r="X409" i="11"/>
  <c r="X639" i="11"/>
  <c r="W639" i="11"/>
  <c r="X757" i="11"/>
  <c r="W757" i="11"/>
  <c r="X46" i="11"/>
  <c r="W46" i="11"/>
  <c r="X2" i="11"/>
  <c r="O2" i="11" s="1"/>
  <c r="J393" i="16" s="1"/>
  <c r="W2" i="11"/>
  <c r="X3" i="11"/>
  <c r="W3" i="11"/>
  <c r="W353" i="11"/>
  <c r="X353" i="11"/>
  <c r="W449" i="11"/>
  <c r="X449" i="11"/>
  <c r="O449" i="11" s="1"/>
  <c r="J235" i="16" s="1"/>
  <c r="X630" i="11"/>
  <c r="O630" i="11" s="1"/>
  <c r="W630" i="11"/>
  <c r="W750" i="11"/>
  <c r="X750" i="11"/>
  <c r="O750" i="11" s="1"/>
  <c r="X758" i="11"/>
  <c r="W758" i="11"/>
  <c r="W33" i="11"/>
  <c r="X33" i="11"/>
  <c r="O33" i="11" s="1"/>
  <c r="J45" i="16" s="1"/>
  <c r="W391" i="11"/>
  <c r="X391" i="11"/>
  <c r="W631" i="11"/>
  <c r="X631" i="11"/>
  <c r="O631" i="11" s="1"/>
  <c r="O211" i="11"/>
  <c r="J424" i="16" s="1"/>
  <c r="O166" i="11"/>
  <c r="J111" i="16" s="1"/>
  <c r="O358" i="11"/>
  <c r="J216" i="16" s="1"/>
  <c r="O252" i="11"/>
  <c r="J226" i="16" s="1"/>
  <c r="X85" i="11"/>
  <c r="O85" i="11" s="1"/>
  <c r="J332" i="16" s="1"/>
  <c r="W85" i="11"/>
  <c r="O321" i="11"/>
  <c r="J139" i="16" s="1"/>
  <c r="W241" i="11"/>
  <c r="X241" i="11"/>
  <c r="O488" i="11"/>
  <c r="J338" i="16" s="1"/>
  <c r="O588" i="11"/>
  <c r="O550" i="11"/>
  <c r="X477" i="11"/>
  <c r="O477" i="11" s="1"/>
  <c r="J29" i="16" s="1"/>
  <c r="W477" i="11"/>
  <c r="X617" i="11"/>
  <c r="W617" i="11"/>
  <c r="O778" i="11"/>
  <c r="W747" i="11"/>
  <c r="X747" i="11"/>
  <c r="O780" i="11"/>
  <c r="X725" i="11"/>
  <c r="O725" i="11" s="1"/>
  <c r="W725" i="11"/>
  <c r="O189" i="11"/>
  <c r="J333" i="16" s="1"/>
  <c r="X15" i="11"/>
  <c r="W15" i="11"/>
  <c r="O403" i="11"/>
  <c r="J507" i="16" s="1"/>
  <c r="W625" i="11"/>
  <c r="X625" i="11"/>
  <c r="O625" i="11" s="1"/>
  <c r="W225" i="11"/>
  <c r="X225" i="11"/>
  <c r="O622" i="11"/>
  <c r="W357" i="11"/>
  <c r="X357" i="11"/>
  <c r="W243" i="11"/>
  <c r="X243" i="11"/>
  <c r="O540" i="11"/>
  <c r="J251" i="16" s="1"/>
  <c r="X63" i="11"/>
  <c r="O63" i="11" s="1"/>
  <c r="J389" i="16" s="1"/>
  <c r="W63" i="11"/>
  <c r="O208" i="11"/>
  <c r="J539" i="16" s="1"/>
  <c r="X82" i="11"/>
  <c r="W82" i="11"/>
  <c r="X495" i="11"/>
  <c r="W495" i="11"/>
  <c r="O575" i="11"/>
  <c r="W674" i="11"/>
  <c r="X674" i="11"/>
  <c r="W721" i="11"/>
  <c r="X721" i="11"/>
  <c r="O721" i="11" s="1"/>
  <c r="O155" i="11"/>
  <c r="J515" i="16" s="1"/>
  <c r="W209" i="11"/>
  <c r="X209" i="11"/>
  <c r="O48" i="11"/>
  <c r="J24" i="16" s="1"/>
  <c r="O172" i="11"/>
  <c r="J164" i="16" s="1"/>
  <c r="O337" i="11"/>
  <c r="J150" i="16" s="1"/>
  <c r="W437" i="11"/>
  <c r="X437" i="11"/>
  <c r="O437" i="11" s="1"/>
  <c r="J117" i="16" s="1"/>
  <c r="O32" i="11"/>
  <c r="J305" i="16" s="1"/>
  <c r="O326" i="11"/>
  <c r="J374" i="16" s="1"/>
  <c r="W490" i="11"/>
  <c r="X490" i="11"/>
  <c r="O490" i="11" s="1"/>
  <c r="J503" i="16" s="1"/>
  <c r="O715" i="11"/>
  <c r="O732" i="11"/>
  <c r="X54" i="11"/>
  <c r="W54" i="11"/>
  <c r="X66" i="11"/>
  <c r="W66" i="11"/>
  <c r="O331" i="11"/>
  <c r="J91" i="16" s="1"/>
  <c r="O438" i="11"/>
  <c r="J214" i="16" s="1"/>
  <c r="X70" i="11"/>
  <c r="O70" i="11" s="1"/>
  <c r="J281" i="16" s="1"/>
  <c r="W70" i="11"/>
  <c r="W103" i="11"/>
  <c r="X103" i="11"/>
  <c r="O103" i="11" s="1"/>
  <c r="J380" i="16" s="1"/>
  <c r="O450" i="11"/>
  <c r="J506" i="16" s="1"/>
  <c r="O662" i="11"/>
  <c r="W685" i="11"/>
  <c r="X685" i="11"/>
  <c r="O685" i="11" s="1"/>
  <c r="X109" i="11"/>
  <c r="O109" i="11" s="1"/>
  <c r="J208" i="16" s="1"/>
  <c r="W109" i="11"/>
  <c r="X727" i="11"/>
  <c r="W727" i="11"/>
  <c r="O64" i="11"/>
  <c r="J342" i="16" s="1"/>
  <c r="W233" i="11"/>
  <c r="X233" i="11"/>
  <c r="W219" i="11"/>
  <c r="X219" i="11"/>
  <c r="O481" i="11"/>
  <c r="J436" i="16" s="1"/>
  <c r="O519" i="11"/>
  <c r="J267" i="16" s="1"/>
  <c r="O663" i="11"/>
  <c r="O511" i="11"/>
  <c r="J455" i="16" s="1"/>
  <c r="X627" i="11"/>
  <c r="W627" i="11"/>
  <c r="O123" i="11"/>
  <c r="J93" i="16" s="1"/>
  <c r="O112" i="11"/>
  <c r="J494" i="16" s="1"/>
  <c r="O515" i="11"/>
  <c r="J433" i="16" s="1"/>
  <c r="W319" i="11"/>
  <c r="X319" i="11"/>
  <c r="O319" i="11" s="1"/>
  <c r="J351" i="16" s="1"/>
  <c r="W251" i="11"/>
  <c r="X251" i="11"/>
  <c r="O582" i="11"/>
  <c r="O541" i="11"/>
  <c r="J110" i="16" s="1"/>
  <c r="W666" i="11"/>
  <c r="X666" i="11"/>
  <c r="X647" i="11"/>
  <c r="W647" i="11"/>
  <c r="O137" i="11"/>
  <c r="J132" i="16" s="1"/>
  <c r="O567" i="11"/>
  <c r="W254" i="11"/>
  <c r="X254" i="11"/>
  <c r="O254" i="11" s="1"/>
  <c r="J264" i="16" s="1"/>
  <c r="W344" i="11"/>
  <c r="X344" i="11"/>
  <c r="W281" i="11"/>
  <c r="X281" i="11"/>
  <c r="O281" i="11" s="1"/>
  <c r="J262" i="16" s="1"/>
  <c r="W373" i="11"/>
  <c r="X373" i="11"/>
  <c r="W744" i="11"/>
  <c r="X744" i="11"/>
  <c r="O744" i="11" s="1"/>
  <c r="X78" i="11"/>
  <c r="O78" i="11" s="1"/>
  <c r="J343" i="16" s="1"/>
  <c r="W78" i="11"/>
  <c r="W198" i="11"/>
  <c r="X198" i="11"/>
  <c r="O198" i="11" s="1"/>
  <c r="J463" i="16" s="1"/>
  <c r="W5" i="11"/>
  <c r="X5" i="11"/>
  <c r="W648" i="11"/>
  <c r="X648" i="11"/>
  <c r="O648" i="11" s="1"/>
  <c r="O36" i="11"/>
  <c r="J428" i="16" s="1"/>
  <c r="X98" i="11"/>
  <c r="W98" i="11"/>
  <c r="W312" i="11"/>
  <c r="X312" i="11"/>
  <c r="W23" i="11"/>
  <c r="X23" i="11"/>
  <c r="W237" i="11"/>
  <c r="X237" i="11"/>
  <c r="O485" i="11"/>
  <c r="J104" i="16" s="1"/>
  <c r="X765" i="11"/>
  <c r="W765" i="11"/>
  <c r="W493" i="11"/>
  <c r="X493" i="11"/>
  <c r="O787" i="11"/>
  <c r="W350" i="11"/>
  <c r="X350" i="11"/>
  <c r="W497" i="11"/>
  <c r="X497" i="11"/>
  <c r="O497" i="11" s="1"/>
  <c r="J527" i="16" s="1"/>
  <c r="X769" i="11"/>
  <c r="W769" i="11"/>
  <c r="W690" i="11"/>
  <c r="X690" i="11"/>
  <c r="W249" i="11"/>
  <c r="X249" i="11"/>
  <c r="X11" i="11"/>
  <c r="W11" i="11"/>
  <c r="W217" i="11"/>
  <c r="X217" i="11"/>
  <c r="W320" i="11"/>
  <c r="X320" i="11"/>
  <c r="X81" i="11"/>
  <c r="W81" i="11"/>
  <c r="W398" i="11"/>
  <c r="X398" i="11"/>
  <c r="O398" i="11" s="1"/>
  <c r="J441" i="16" s="1"/>
  <c r="W689" i="11"/>
  <c r="X689" i="11"/>
  <c r="X62" i="11"/>
  <c r="W62" i="11"/>
  <c r="X110" i="11"/>
  <c r="W110" i="11"/>
  <c r="X735" i="11"/>
  <c r="W735" i="11"/>
  <c r="X35" i="11"/>
  <c r="W35" i="11"/>
  <c r="O772" i="11"/>
  <c r="X561" i="11"/>
  <c r="W561" i="11"/>
  <c r="W694" i="11"/>
  <c r="X694" i="11"/>
  <c r="W307" i="11"/>
  <c r="X307" i="11"/>
  <c r="O307" i="11" s="1"/>
  <c r="J432" i="16" s="1"/>
  <c r="O504" i="11"/>
  <c r="J66" i="16" s="1"/>
  <c r="O591" i="11"/>
  <c r="W454" i="11"/>
  <c r="X454" i="11"/>
  <c r="O454" i="11" s="1"/>
  <c r="J358" i="16" s="1"/>
  <c r="O491" i="11"/>
  <c r="J461" i="16" s="1"/>
  <c r="O134" i="11"/>
  <c r="J379" i="16" s="1"/>
  <c r="O129" i="11"/>
  <c r="J41" i="16" s="1"/>
  <c r="X9" i="11"/>
  <c r="W9" i="11"/>
  <c r="W55" i="11"/>
  <c r="X55" i="11"/>
  <c r="W405" i="11"/>
  <c r="X405" i="11"/>
  <c r="W441" i="11"/>
  <c r="X441" i="11"/>
  <c r="O441" i="11" s="1"/>
  <c r="J170" i="16" s="1"/>
  <c r="O549" i="11"/>
  <c r="J222" i="16" s="1"/>
  <c r="W698" i="11"/>
  <c r="X698" i="11"/>
  <c r="X775" i="11"/>
  <c r="W775" i="11"/>
  <c r="O68" i="11"/>
  <c r="J303" i="16" s="1"/>
  <c r="W294" i="11"/>
  <c r="X294" i="11"/>
  <c r="O294" i="11" s="1"/>
  <c r="J516" i="16" s="1"/>
  <c r="X489" i="11"/>
  <c r="W489" i="11"/>
  <c r="X521" i="11"/>
  <c r="W521" i="11"/>
  <c r="W665" i="11"/>
  <c r="X665" i="11"/>
  <c r="O555" i="11"/>
  <c r="O150" i="11"/>
  <c r="J381" i="16" s="1"/>
  <c r="X69" i="11"/>
  <c r="W69" i="11"/>
  <c r="W79" i="11"/>
  <c r="X79" i="11"/>
  <c r="X581" i="11"/>
  <c r="W581" i="11"/>
  <c r="X72" i="11"/>
  <c r="W72" i="11"/>
  <c r="O147" i="11"/>
  <c r="J14" i="16" s="1"/>
  <c r="W388" i="11"/>
  <c r="X388" i="11"/>
  <c r="W669" i="11"/>
  <c r="X669" i="11"/>
  <c r="O669" i="11" s="1"/>
  <c r="W25" i="11"/>
  <c r="X25" i="11"/>
  <c r="X573" i="11"/>
  <c r="W573" i="11"/>
  <c r="O136" i="11"/>
  <c r="J12" i="16" s="1"/>
  <c r="O586" i="11"/>
  <c r="W469" i="11"/>
  <c r="X469" i="11"/>
  <c r="O469" i="11" s="1"/>
  <c r="J75" i="16" s="1"/>
  <c r="X598" i="11"/>
  <c r="O598" i="11" s="1"/>
  <c r="W598" i="11"/>
  <c r="O646" i="11"/>
  <c r="X781" i="11"/>
  <c r="W781" i="11"/>
  <c r="O128" i="11"/>
  <c r="J497" i="16" s="1"/>
  <c r="W265" i="11"/>
  <c r="X265" i="11"/>
  <c r="O265" i="11" s="1"/>
  <c r="J533" i="16" s="1"/>
  <c r="W313" i="11"/>
  <c r="X313" i="11"/>
  <c r="O576" i="11"/>
  <c r="W645" i="11"/>
  <c r="X645" i="11"/>
  <c r="X736" i="11"/>
  <c r="W736" i="11"/>
  <c r="W394" i="11"/>
  <c r="X394" i="11"/>
  <c r="W215" i="11"/>
  <c r="X215" i="11"/>
  <c r="O215" i="11" s="1"/>
  <c r="J173" i="16" s="1"/>
  <c r="W356" i="11"/>
  <c r="X356" i="11"/>
  <c r="O559" i="11"/>
  <c r="X80" i="11"/>
  <c r="W80" i="11"/>
  <c r="W287" i="11"/>
  <c r="X287" i="11"/>
  <c r="O287" i="11" s="1"/>
  <c r="J245" i="16" s="1"/>
  <c r="W304" i="11"/>
  <c r="X304" i="11"/>
  <c r="X75" i="11"/>
  <c r="W75" i="11"/>
  <c r="W673" i="11"/>
  <c r="X673" i="11"/>
  <c r="W259" i="11"/>
  <c r="X259" i="11"/>
  <c r="O259" i="11" s="1"/>
  <c r="J242" i="16" s="1"/>
  <c r="W539" i="11"/>
  <c r="X539" i="11"/>
  <c r="W628" i="11"/>
  <c r="X628" i="11"/>
  <c r="X21" i="11"/>
  <c r="W21" i="11"/>
  <c r="W229" i="11"/>
  <c r="X229" i="11"/>
  <c r="O229" i="11" s="1"/>
  <c r="J259" i="16" s="1"/>
  <c r="X51" i="11"/>
  <c r="W51" i="11"/>
  <c r="W349" i="11"/>
  <c r="X349" i="11"/>
  <c r="W712" i="11"/>
  <c r="X712" i="11"/>
  <c r="X94" i="11"/>
  <c r="W94" i="11"/>
  <c r="X597" i="11"/>
  <c r="W597" i="11"/>
  <c r="X507" i="11"/>
  <c r="W507" i="11"/>
  <c r="X101" i="11"/>
  <c r="W101" i="11"/>
  <c r="O610" i="11"/>
  <c r="W17" i="11"/>
  <c r="X17" i="11"/>
  <c r="O17" i="11" s="1"/>
  <c r="J391" i="16" s="1"/>
  <c r="X537" i="11"/>
  <c r="W537" i="11"/>
  <c r="W453" i="11"/>
  <c r="X453" i="11"/>
  <c r="O453" i="11" s="1"/>
  <c r="J280" i="16" s="1"/>
  <c r="X29" i="11"/>
  <c r="O29" i="11" s="1"/>
  <c r="J398" i="16" s="1"/>
  <c r="W29" i="11"/>
  <c r="W465" i="11"/>
  <c r="X465" i="11"/>
  <c r="O465" i="11" s="1"/>
  <c r="J425" i="16" s="1"/>
  <c r="W202" i="11"/>
  <c r="X202" i="11"/>
  <c r="W303" i="11"/>
  <c r="X303" i="11"/>
  <c r="O303" i="11" s="1"/>
  <c r="J103" i="16" s="1"/>
  <c r="W679" i="11"/>
  <c r="X679" i="11"/>
  <c r="W731" i="11"/>
  <c r="X731" i="11"/>
  <c r="O731" i="11" s="1"/>
  <c r="W718" i="11"/>
  <c r="X718" i="11"/>
  <c r="W334" i="11"/>
  <c r="X334" i="11"/>
  <c r="O334" i="11" s="1"/>
  <c r="J344" i="16" s="1"/>
  <c r="W763" i="11"/>
  <c r="X763" i="11"/>
  <c r="W49" i="11"/>
  <c r="X49" i="11"/>
  <c r="O49" i="11" s="1"/>
  <c r="J388" i="16" s="1"/>
  <c r="X762" i="11"/>
  <c r="W762" i="11"/>
  <c r="X621" i="11"/>
  <c r="W621" i="11"/>
  <c r="O609" i="11"/>
  <c r="O10" i="11"/>
  <c r="J540" i="16" s="1"/>
  <c r="O16" i="11"/>
  <c r="J48" i="16" s="1"/>
  <c r="W235" i="11"/>
  <c r="X235" i="11"/>
  <c r="O570" i="11"/>
  <c r="W642" i="11"/>
  <c r="X642" i="11"/>
  <c r="O642" i="11" s="1"/>
  <c r="W297" i="11"/>
  <c r="X297" i="11"/>
  <c r="O583" i="11"/>
  <c r="W205" i="11"/>
  <c r="X205" i="11"/>
  <c r="W329" i="11"/>
  <c r="X329" i="11"/>
  <c r="O508" i="11"/>
  <c r="J529" i="16" s="1"/>
  <c r="X766" i="11"/>
  <c r="O766" i="11" s="1"/>
  <c r="W766" i="11"/>
  <c r="W57" i="11"/>
  <c r="X57" i="11"/>
  <c r="O57" i="11" s="1"/>
  <c r="J426" i="16" s="1"/>
  <c r="X640" i="11"/>
  <c r="W640" i="11"/>
  <c r="O116" i="11"/>
  <c r="J49" i="16" s="1"/>
  <c r="O563" i="11"/>
  <c r="X13" i="11"/>
  <c r="O13" i="11" s="1"/>
  <c r="J487" i="16" s="1"/>
  <c r="W13" i="11"/>
  <c r="O635" i="11"/>
  <c r="X655" i="11"/>
  <c r="W655" i="11"/>
  <c r="W739" i="11"/>
  <c r="X739" i="11"/>
  <c r="X105" i="11"/>
  <c r="W105" i="11"/>
  <c r="O139" i="11"/>
  <c r="J145" i="16" s="1"/>
  <c r="W231" i="11"/>
  <c r="X231" i="11"/>
  <c r="O231" i="11" s="1"/>
  <c r="J203" i="16" s="1"/>
  <c r="O602" i="11"/>
  <c r="O592" i="11"/>
  <c r="X651" i="11"/>
  <c r="W651" i="11"/>
  <c r="W738" i="11"/>
  <c r="X738" i="11"/>
  <c r="W759" i="11"/>
  <c r="X759" i="11"/>
  <c r="O759" i="11" s="1"/>
  <c r="X45" i="11"/>
  <c r="W45" i="11"/>
  <c r="X102" i="11"/>
  <c r="W102" i="11"/>
  <c r="W270" i="11"/>
  <c r="X270" i="11"/>
  <c r="O619" i="11"/>
  <c r="W295" i="11"/>
  <c r="X295" i="11"/>
  <c r="O20" i="11"/>
  <c r="J28" i="16" s="1"/>
  <c r="X41" i="11"/>
  <c r="W41" i="11"/>
  <c r="W95" i="11"/>
  <c r="X95" i="11"/>
  <c r="X84" i="11"/>
  <c r="W84" i="11"/>
  <c r="W257" i="11"/>
  <c r="X257" i="11"/>
  <c r="O484" i="11"/>
  <c r="J318" i="16" s="1"/>
  <c r="W354" i="11"/>
  <c r="X354" i="11"/>
  <c r="W365" i="11"/>
  <c r="X365" i="11"/>
  <c r="O365" i="11" s="1"/>
  <c r="J221" i="16" s="1"/>
  <c r="O551" i="11"/>
  <c r="O624" i="11"/>
  <c r="W341" i="11"/>
  <c r="X341" i="11"/>
  <c r="W332" i="11"/>
  <c r="X332" i="11"/>
  <c r="W385" i="11"/>
  <c r="X385" i="11"/>
  <c r="O385" i="11" s="1"/>
  <c r="J337" i="16" s="1"/>
  <c r="O788" i="11"/>
  <c r="O611" i="11"/>
  <c r="O4" i="11"/>
  <c r="J407" i="16" s="1"/>
  <c r="O623" i="11"/>
  <c r="O562" i="11"/>
  <c r="X14" i="11"/>
  <c r="O14" i="11" s="1"/>
  <c r="J294" i="16" s="1"/>
  <c r="W14" i="11"/>
  <c r="X40" i="11"/>
  <c r="W40" i="11"/>
  <c r="X37" i="11"/>
  <c r="W37" i="11"/>
  <c r="X92" i="11"/>
  <c r="W92" i="11"/>
  <c r="W278" i="11"/>
  <c r="X278" i="11"/>
  <c r="W494" i="11"/>
  <c r="X494" i="11"/>
  <c r="O494" i="11" s="1"/>
  <c r="J68" i="16" s="1"/>
  <c r="X589" i="11"/>
  <c r="W589" i="11"/>
  <c r="X644" i="11"/>
  <c r="W644" i="11"/>
  <c r="X742" i="11"/>
  <c r="O742" i="11" s="1"/>
  <c r="W742" i="11"/>
  <c r="W83" i="11"/>
  <c r="X83" i="11"/>
  <c r="O83" i="11" s="1"/>
  <c r="J289" i="16" s="1"/>
  <c r="W87" i="11"/>
  <c r="X87" i="11"/>
  <c r="W746" i="11"/>
  <c r="X746" i="11"/>
  <c r="O746" i="11" s="1"/>
  <c r="X104" i="11"/>
  <c r="O104" i="11" s="1"/>
  <c r="J143" i="16" s="1"/>
  <c r="W104" i="11"/>
  <c r="W478" i="11"/>
  <c r="X478" i="11"/>
  <c r="O478" i="11" s="1"/>
  <c r="J335" i="16" s="1"/>
  <c r="X585" i="11"/>
  <c r="W585" i="11"/>
  <c r="X8" i="11"/>
  <c r="W8" i="11"/>
  <c r="X553" i="11"/>
  <c r="O553" i="11" s="1"/>
  <c r="W553" i="11"/>
  <c r="W517" i="11"/>
  <c r="X517" i="11"/>
  <c r="O517" i="11" s="1"/>
  <c r="J148" i="16" s="1"/>
  <c r="X729" i="11"/>
  <c r="W729" i="11"/>
  <c r="W380" i="11"/>
  <c r="X380" i="11"/>
  <c r="O380" i="11" s="1"/>
  <c r="J6" i="16" s="1"/>
  <c r="W262" i="11"/>
  <c r="X262" i="11"/>
  <c r="W328" i="11"/>
  <c r="X328" i="11"/>
  <c r="O328" i="11" s="1"/>
  <c r="J172" i="16" s="1"/>
  <c r="W31" i="11"/>
  <c r="X31" i="11"/>
  <c r="X73" i="11"/>
  <c r="W73" i="11"/>
  <c r="W7" i="11"/>
  <c r="X7" i="11"/>
  <c r="W367" i="11"/>
  <c r="X367" i="11"/>
  <c r="O367" i="11" s="1"/>
  <c r="J140" i="16" s="1"/>
  <c r="W523" i="11"/>
  <c r="X523" i="11"/>
  <c r="X774" i="11"/>
  <c r="W774" i="11"/>
  <c r="O607" i="11"/>
  <c r="O584" i="11"/>
  <c r="W776" i="11"/>
  <c r="X776" i="11"/>
  <c r="O776" i="11" s="1"/>
  <c r="O124" i="11"/>
  <c r="J23" i="16" s="1"/>
  <c r="W71" i="11"/>
  <c r="X71" i="11"/>
  <c r="W514" i="11"/>
  <c r="X514" i="11"/>
  <c r="W323" i="11"/>
  <c r="X323" i="11"/>
  <c r="O323" i="11" s="1"/>
  <c r="J340" i="16" s="1"/>
  <c r="W734" i="11"/>
  <c r="X734" i="11"/>
  <c r="O578" i="11"/>
  <c r="W283" i="11"/>
  <c r="X283" i="11"/>
  <c r="O283" i="11" s="1"/>
  <c r="J181" i="16" s="1"/>
  <c r="O633" i="11"/>
  <c r="X652" i="11"/>
  <c r="W652" i="11"/>
  <c r="O131" i="11"/>
  <c r="J64" i="16" s="1"/>
  <c r="X96" i="11"/>
  <c r="W96" i="11"/>
  <c r="X728" i="11"/>
  <c r="W728" i="11"/>
  <c r="X533" i="11"/>
  <c r="O533" i="11" s="1"/>
  <c r="J38" i="16" s="1"/>
  <c r="W533" i="11"/>
  <c r="W311" i="11"/>
  <c r="X311" i="11"/>
  <c r="O311" i="11" s="1"/>
  <c r="J336" i="16" s="1"/>
  <c r="X86" i="11"/>
  <c r="W86" i="11"/>
  <c r="X50" i="11"/>
  <c r="W50" i="11"/>
  <c r="X61" i="11"/>
  <c r="O61" i="11" s="1"/>
  <c r="J392" i="16" s="1"/>
  <c r="W61" i="11"/>
  <c r="W293" i="11"/>
  <c r="X293" i="11"/>
  <c r="O293" i="11" s="1"/>
  <c r="J323" i="16" s="1"/>
  <c r="W290" i="11"/>
  <c r="X290" i="11"/>
  <c r="O594" i="11"/>
  <c r="O126" i="11"/>
  <c r="J313" i="16" s="1"/>
  <c r="W267" i="11"/>
  <c r="X267" i="11"/>
  <c r="O76" i="11"/>
  <c r="J499" i="16" s="1"/>
  <c r="O531" i="11"/>
  <c r="J252" i="16" s="1"/>
  <c r="O52" i="11"/>
  <c r="J301" i="16" s="1"/>
  <c r="W246" i="11"/>
  <c r="X246" i="11"/>
  <c r="W397" i="11"/>
  <c r="X397" i="11"/>
  <c r="X43" i="11"/>
  <c r="W43" i="11"/>
  <c r="W383" i="11"/>
  <c r="X383" i="11"/>
  <c r="W425" i="11"/>
  <c r="X425" i="11"/>
  <c r="W697" i="11"/>
  <c r="X697" i="11"/>
  <c r="X6" i="11"/>
  <c r="W6" i="11"/>
  <c r="X577" i="11"/>
  <c r="W577" i="11"/>
  <c r="O142" i="11"/>
  <c r="J182" i="16" s="1"/>
  <c r="W389" i="11"/>
  <c r="X389" i="11"/>
  <c r="O389" i="11" s="1"/>
  <c r="J354" i="16" s="1"/>
  <c r="O535" i="11"/>
  <c r="J102" i="16" s="1"/>
  <c r="O74" i="11"/>
  <c r="J300" i="16" s="1"/>
  <c r="W239" i="11"/>
  <c r="X239" i="11"/>
  <c r="O239" i="11" s="1"/>
  <c r="J169" i="16" s="1"/>
  <c r="X88" i="11"/>
  <c r="W88" i="11"/>
  <c r="X558" i="11"/>
  <c r="W558" i="11"/>
  <c r="X654" i="11"/>
  <c r="O654" i="11" s="1"/>
  <c r="W654" i="11"/>
  <c r="X18" i="11"/>
  <c r="W18" i="11"/>
  <c r="X59" i="11"/>
  <c r="W59" i="11"/>
  <c r="O496" i="11"/>
  <c r="J114" i="16" s="1"/>
  <c r="O424" i="11"/>
  <c r="J100" i="16" s="1"/>
  <c r="O390" i="11"/>
  <c r="J452" i="16" s="1"/>
  <c r="O568" i="11"/>
  <c r="O672" i="11"/>
  <c r="O724" i="11"/>
  <c r="W717" i="11"/>
  <c r="X717" i="11"/>
  <c r="O244" i="11"/>
  <c r="J200" i="16" s="1"/>
  <c r="W65" i="11"/>
  <c r="X65" i="11"/>
  <c r="O120" i="11"/>
  <c r="J79" i="16" s="1"/>
  <c r="O789" i="11"/>
  <c r="O615" i="11"/>
  <c r="W709" i="11"/>
  <c r="X709" i="11"/>
  <c r="O12" i="11"/>
  <c r="J26" i="16" s="1"/>
  <c r="O121" i="11"/>
  <c r="J505" i="16" s="1"/>
  <c r="W39" i="11"/>
  <c r="X39" i="11"/>
  <c r="O174" i="11"/>
  <c r="J118" i="16" s="1"/>
  <c r="X93" i="11"/>
  <c r="W93" i="11"/>
  <c r="O347" i="11"/>
  <c r="J266" i="16" s="1"/>
  <c r="O435" i="11"/>
  <c r="J129" i="16" s="1"/>
  <c r="O522" i="11"/>
  <c r="J322" i="16" s="1"/>
  <c r="O783" i="11"/>
  <c r="O60" i="11"/>
  <c r="J36" i="16" s="1"/>
  <c r="O590" i="11"/>
  <c r="X525" i="11"/>
  <c r="W525" i="11"/>
  <c r="O711" i="11"/>
  <c r="W754" i="11"/>
  <c r="X754" i="11"/>
  <c r="O754" i="11" s="1"/>
  <c r="O26" i="11"/>
  <c r="J10" i="16" s="1"/>
  <c r="X47" i="11"/>
  <c r="W47" i="11"/>
  <c r="X107" i="11"/>
  <c r="W107" i="11"/>
  <c r="O190" i="11"/>
  <c r="J212" i="16" s="1"/>
  <c r="O668" i="11"/>
  <c r="X38" i="11"/>
  <c r="W38" i="11"/>
  <c r="O169" i="11"/>
  <c r="J168" i="16" s="1"/>
  <c r="O144" i="11"/>
  <c r="J40" i="16" s="1"/>
  <c r="O433" i="11"/>
  <c r="J177" i="16" s="1"/>
  <c r="O434" i="11"/>
  <c r="J375" i="16" s="1"/>
  <c r="O407" i="11"/>
  <c r="J109" i="16" s="1"/>
  <c r="O452" i="11"/>
  <c r="J157" i="16" s="1"/>
  <c r="O451" i="11"/>
  <c r="J537" i="16" s="1"/>
  <c r="W632" i="11"/>
  <c r="X632" i="11"/>
  <c r="O193" i="11"/>
  <c r="J22" i="16" s="1"/>
  <c r="X97" i="11"/>
  <c r="W97" i="11"/>
  <c r="O492" i="11"/>
  <c r="J320" i="16" s="1"/>
  <c r="W486" i="11"/>
  <c r="X486" i="11"/>
  <c r="O486" i="11" s="1"/>
  <c r="J496" i="16" s="1"/>
  <c r="X574" i="11"/>
  <c r="O574" i="11" s="1"/>
  <c r="W574" i="11"/>
  <c r="W677" i="11"/>
  <c r="X677" i="11"/>
  <c r="O677" i="11" s="1"/>
  <c r="W19" i="11"/>
  <c r="X19" i="11"/>
  <c r="O473" i="11"/>
  <c r="J408" i="16" s="1"/>
  <c r="X90" i="11"/>
  <c r="W90" i="11"/>
  <c r="W457" i="11"/>
  <c r="X457" i="11"/>
  <c r="O457" i="11" s="1"/>
  <c r="J258" i="16" s="1"/>
  <c r="O114" i="11"/>
  <c r="J285" i="16" s="1"/>
  <c r="O547" i="11"/>
  <c r="J174" i="16" s="1"/>
  <c r="O378" i="11"/>
  <c r="J116" i="16" s="1"/>
  <c r="W362" i="11"/>
  <c r="X362" i="11"/>
  <c r="O362" i="11" s="1"/>
  <c r="J232" i="16" s="1"/>
  <c r="O773" i="11"/>
  <c r="O145" i="11"/>
  <c r="J11" i="16" s="1"/>
  <c r="O42" i="11"/>
  <c r="J44" i="16" s="1"/>
  <c r="W223" i="11"/>
  <c r="X223" i="11"/>
  <c r="O601" i="11"/>
  <c r="O560" i="11"/>
  <c r="X638" i="11"/>
  <c r="W638" i="11"/>
  <c r="O782" i="11"/>
  <c r="W393" i="11"/>
  <c r="X393" i="11"/>
  <c r="O393" i="11" s="1"/>
  <c r="J431" i="16" s="1"/>
  <c r="W701" i="11"/>
  <c r="X701" i="11"/>
  <c r="X726" i="11"/>
  <c r="W726" i="11"/>
  <c r="T11" i="6"/>
  <c r="V11" i="6" s="1"/>
  <c r="T12" i="6"/>
  <c r="U12" i="6" s="1"/>
  <c r="V12" i="6"/>
  <c r="O35" i="12" l="1"/>
  <c r="J46" i="18" s="1"/>
  <c r="O733" i="11"/>
  <c r="O701" i="11"/>
  <c r="O19" i="11"/>
  <c r="J7" i="16" s="1"/>
  <c r="O709" i="11"/>
  <c r="O717" i="11"/>
  <c r="O290" i="11"/>
  <c r="J3" i="16" s="1"/>
  <c r="O523" i="11"/>
  <c r="J90" i="16" s="1"/>
  <c r="O31" i="11"/>
  <c r="J308" i="16" s="1"/>
  <c r="O87" i="11"/>
  <c r="J382" i="16" s="1"/>
  <c r="O257" i="11"/>
  <c r="J448" i="16" s="1"/>
  <c r="O718" i="11"/>
  <c r="O202" i="11"/>
  <c r="J107" i="16" s="1"/>
  <c r="O507" i="11"/>
  <c r="J71" i="16" s="1"/>
  <c r="O75" i="11"/>
  <c r="J17" i="16" s="1"/>
  <c r="O356" i="11"/>
  <c r="J268" i="16" s="1"/>
  <c r="O736" i="11"/>
  <c r="O388" i="11"/>
  <c r="J152" i="16" s="1"/>
  <c r="O521" i="11"/>
  <c r="J445" i="16" s="1"/>
  <c r="O698" i="11"/>
  <c r="O62" i="11"/>
  <c r="J504" i="16" s="1"/>
  <c r="O493" i="11"/>
  <c r="J112" i="16" s="1"/>
  <c r="O5" i="11"/>
  <c r="J546" i="16" s="1"/>
  <c r="O373" i="11"/>
  <c r="J482" i="16" s="1"/>
  <c r="O251" i="11"/>
  <c r="J198" i="16" s="1"/>
  <c r="O627" i="11"/>
  <c r="O495" i="11"/>
  <c r="J430" i="16" s="1"/>
  <c r="O353" i="11"/>
  <c r="J276" i="16" s="1"/>
  <c r="O682" i="11"/>
  <c r="O275" i="11"/>
  <c r="J521" i="16" s="1"/>
  <c r="O518" i="11"/>
  <c r="J450" i="16" s="1"/>
  <c r="O361" i="11"/>
  <c r="J190" i="16" s="1"/>
  <c r="O221" i="11"/>
  <c r="J524" i="16" s="1"/>
  <c r="O316" i="11"/>
  <c r="J188" i="16" s="1"/>
  <c r="O520" i="11"/>
  <c r="J43" i="16" s="1"/>
  <c r="O119" i="11"/>
  <c r="J96" i="16" s="1"/>
  <c r="O404" i="11"/>
  <c r="J178" i="16" s="1"/>
  <c r="O135" i="11"/>
  <c r="J5" i="16" s="1"/>
  <c r="O154" i="11"/>
  <c r="J56" i="16" s="1"/>
  <c r="O368" i="11"/>
  <c r="J167" i="16" s="1"/>
  <c r="O475" i="11"/>
  <c r="J412" i="16" s="1"/>
  <c r="O130" i="11"/>
  <c r="J492" i="16" s="1"/>
  <c r="O165" i="11"/>
  <c r="J525" i="16" s="1"/>
  <c r="O132" i="11"/>
  <c r="J113" i="16" s="1"/>
  <c r="O743" i="11"/>
  <c r="O196" i="11"/>
  <c r="J304" i="16" s="1"/>
  <c r="O472" i="11"/>
  <c r="J325" i="16" s="1"/>
  <c r="O36" i="12"/>
  <c r="J45" i="18" s="1"/>
  <c r="O678" i="11"/>
  <c r="O587" i="11"/>
  <c r="O149" i="11"/>
  <c r="J542" i="16" s="1"/>
  <c r="O752" i="11"/>
  <c r="O658" i="11"/>
  <c r="O509" i="11"/>
  <c r="J423" i="16" s="1"/>
  <c r="O557" i="11"/>
  <c r="O480" i="11"/>
  <c r="J435" i="16" s="1"/>
  <c r="O653" i="11"/>
  <c r="O680" i="11"/>
  <c r="O223" i="11"/>
  <c r="J231" i="16" s="1"/>
  <c r="O65" i="11"/>
  <c r="J123" i="16" s="1"/>
  <c r="O697" i="11"/>
  <c r="O383" i="11"/>
  <c r="J156" i="16" s="1"/>
  <c r="O397" i="11"/>
  <c r="J131" i="16" s="1"/>
  <c r="O734" i="11"/>
  <c r="O514" i="11"/>
  <c r="J105" i="16" s="1"/>
  <c r="O332" i="11"/>
  <c r="J519" i="16" s="1"/>
  <c r="O354" i="11"/>
  <c r="J155" i="16" s="1"/>
  <c r="O295" i="11"/>
  <c r="J120" i="16" s="1"/>
  <c r="O205" i="11"/>
  <c r="J146" i="16" s="1"/>
  <c r="O235" i="11"/>
  <c r="J449" i="16" s="1"/>
  <c r="O712" i="11"/>
  <c r="O539" i="11"/>
  <c r="J165" i="16" s="1"/>
  <c r="O673" i="11"/>
  <c r="O304" i="11"/>
  <c r="J136" i="16" s="1"/>
  <c r="O394" i="11"/>
  <c r="J438" i="16" s="1"/>
  <c r="O645" i="11"/>
  <c r="O665" i="11"/>
  <c r="O405" i="11"/>
  <c r="J462" i="16" s="1"/>
  <c r="O689" i="11"/>
  <c r="O217" i="11"/>
  <c r="J162" i="16" s="1"/>
  <c r="O249" i="11"/>
  <c r="J471" i="16" s="1"/>
  <c r="O350" i="11"/>
  <c r="J255" i="16" s="1"/>
  <c r="O237" i="11"/>
  <c r="J272" i="16" s="1"/>
  <c r="O312" i="11"/>
  <c r="J357" i="16" s="1"/>
  <c r="O219" i="11"/>
  <c r="J347" i="16" s="1"/>
  <c r="O357" i="11"/>
  <c r="J227" i="16" s="1"/>
  <c r="O241" i="11"/>
  <c r="J225" i="16" s="1"/>
  <c r="O67" i="12"/>
  <c r="J5" i="18" s="1"/>
  <c r="O75" i="12"/>
  <c r="O56" i="12"/>
  <c r="J41" i="18" s="1"/>
  <c r="O64" i="12"/>
  <c r="J18" i="18" s="1"/>
  <c r="O159" i="11"/>
  <c r="J176" i="16" s="1"/>
  <c r="O755" i="11"/>
  <c r="O340" i="11"/>
  <c r="J372" i="16" s="1"/>
  <c r="O146" i="11"/>
  <c r="J74" i="16" s="1"/>
  <c r="O32" i="12"/>
  <c r="J63" i="18" s="1"/>
  <c r="O529" i="11"/>
  <c r="J166" i="16" s="1"/>
  <c r="O440" i="11"/>
  <c r="J199" i="16" s="1"/>
  <c r="O429" i="11"/>
  <c r="J373" i="16" s="1"/>
  <c r="O151" i="11"/>
  <c r="J62" i="16" s="1"/>
  <c r="U11" i="6"/>
  <c r="O91" i="12"/>
  <c r="O54" i="12"/>
  <c r="J71" i="18" s="1"/>
  <c r="O39" i="12"/>
  <c r="J38" i="18" s="1"/>
  <c r="O44" i="12"/>
  <c r="J23" i="18" s="1"/>
  <c r="O59" i="12"/>
  <c r="J64" i="18" s="1"/>
  <c r="O94" i="12"/>
  <c r="O31" i="12"/>
  <c r="J34" i="18" s="1"/>
  <c r="O66" i="11"/>
  <c r="J386" i="16" s="1"/>
  <c r="O30" i="11"/>
  <c r="J310" i="16" s="1"/>
  <c r="O525" i="11"/>
  <c r="J121" i="16" s="1"/>
  <c r="O577" i="11"/>
  <c r="O781" i="11"/>
  <c r="O69" i="11"/>
  <c r="J405" i="16" s="1"/>
  <c r="O9" i="11"/>
  <c r="J290" i="16" s="1"/>
  <c r="O82" i="11"/>
  <c r="J51" i="16" s="1"/>
  <c r="O40" i="11"/>
  <c r="J410" i="16" s="1"/>
  <c r="O84" i="11"/>
  <c r="J384" i="16" s="1"/>
  <c r="O573" i="11"/>
  <c r="O765" i="11"/>
  <c r="O647" i="11"/>
  <c r="O727" i="11"/>
  <c r="O54" i="11"/>
  <c r="J19" i="16" s="1"/>
  <c r="O617" i="11"/>
  <c r="O3" i="11"/>
  <c r="J288" i="16" s="1"/>
  <c r="O639" i="11"/>
  <c r="O77" i="11"/>
  <c r="J421" i="16" s="1"/>
  <c r="O56" i="11"/>
  <c r="J60" i="16" s="1"/>
  <c r="O89" i="11"/>
  <c r="J406" i="16" s="1"/>
  <c r="O24" i="11"/>
  <c r="J483" i="16" s="1"/>
  <c r="O22" i="11"/>
  <c r="J500" i="16" s="1"/>
  <c r="O605" i="11"/>
  <c r="O632" i="11"/>
  <c r="O47" i="11"/>
  <c r="J306" i="16" s="1"/>
  <c r="O39" i="11"/>
  <c r="J76" i="16" s="1"/>
  <c r="O6" i="11"/>
  <c r="J15" i="16" s="1"/>
  <c r="O43" i="11"/>
  <c r="J315" i="16" s="1"/>
  <c r="O267" i="11"/>
  <c r="J249" i="16" s="1"/>
  <c r="O652" i="11"/>
  <c r="O7" i="11"/>
  <c r="J33" i="16" s="1"/>
  <c r="O262" i="11"/>
  <c r="J204" i="16" s="1"/>
  <c r="O278" i="11"/>
  <c r="J481" i="16" s="1"/>
  <c r="O95" i="11"/>
  <c r="J302" i="16" s="1"/>
  <c r="O270" i="11"/>
  <c r="J256" i="16" s="1"/>
  <c r="O738" i="11"/>
  <c r="O297" i="11"/>
  <c r="J128" i="16" s="1"/>
  <c r="O763" i="11"/>
  <c r="O679" i="11"/>
  <c r="O94" i="11"/>
  <c r="J27" i="16" s="1"/>
  <c r="O313" i="11"/>
  <c r="J522" i="16" s="1"/>
  <c r="O25" i="11"/>
  <c r="J390" i="16" s="1"/>
  <c r="O72" i="11"/>
  <c r="J299" i="16" s="1"/>
  <c r="O694" i="11"/>
  <c r="O735" i="11"/>
  <c r="O11" i="11"/>
  <c r="J9" i="16" s="1"/>
  <c r="O98" i="11"/>
  <c r="J311" i="16" s="1"/>
  <c r="O344" i="11"/>
  <c r="J324" i="16" s="1"/>
  <c r="O666" i="11"/>
  <c r="O674" i="11"/>
  <c r="O225" i="11"/>
  <c r="J368" i="16" s="1"/>
  <c r="O391" i="11"/>
  <c r="J518" i="16" s="1"/>
  <c r="O409" i="11"/>
  <c r="J364" i="16" s="1"/>
  <c r="O501" i="11"/>
  <c r="J514" i="16" s="1"/>
  <c r="O335" i="11"/>
  <c r="J474" i="16" s="1"/>
  <c r="O359" i="11"/>
  <c r="J189" i="16" s="1"/>
  <c r="O722" i="11"/>
  <c r="O273" i="11"/>
  <c r="J248" i="16" s="1"/>
  <c r="O693" i="11"/>
  <c r="O99" i="11"/>
  <c r="J293" i="16" s="1"/>
  <c r="O401" i="11"/>
  <c r="J61" i="16" s="1"/>
  <c r="O59" i="11"/>
  <c r="J312" i="16" s="1"/>
  <c r="O585" i="11"/>
  <c r="O762" i="11"/>
  <c r="O757" i="11"/>
  <c r="O505" i="11"/>
  <c r="J429" i="16" s="1"/>
  <c r="O107" i="11"/>
  <c r="J297" i="16" s="1"/>
  <c r="O655" i="11"/>
  <c r="O88" i="11"/>
  <c r="J486" i="16" s="1"/>
  <c r="O96" i="11"/>
  <c r="J491" i="16" s="1"/>
  <c r="O589" i="11"/>
  <c r="O640" i="11"/>
  <c r="O613" i="11"/>
  <c r="O51" i="11"/>
  <c r="J85" i="16" s="1"/>
  <c r="O489" i="11"/>
  <c r="J133" i="16" s="1"/>
  <c r="O15" i="11"/>
  <c r="J284" i="16" s="1"/>
  <c r="O638" i="11"/>
  <c r="O105" i="11"/>
  <c r="J25" i="16" s="1"/>
  <c r="O101" i="11"/>
  <c r="J341" i="16" s="1"/>
  <c r="O21" i="11"/>
  <c r="J404" i="16" s="1"/>
  <c r="O80" i="11"/>
  <c r="J309" i="16" s="1"/>
  <c r="O581" i="11"/>
  <c r="O110" i="11"/>
  <c r="J282" i="16" s="1"/>
  <c r="O81" i="11"/>
  <c r="J400" i="16" s="1"/>
  <c r="O67" i="11"/>
  <c r="J396" i="16" s="1"/>
  <c r="O513" i="11"/>
  <c r="J371" i="16" s="1"/>
  <c r="O213" i="11"/>
  <c r="J154" i="16" s="1"/>
  <c r="O660" i="11"/>
  <c r="O681" i="11"/>
  <c r="O111" i="11"/>
  <c r="J80" i="16" s="1"/>
  <c r="O417" i="11"/>
  <c r="J526" i="16" s="1"/>
  <c r="O91" i="11"/>
  <c r="J456" i="16" s="1"/>
  <c r="O86" i="11"/>
  <c r="J460" i="16" s="1"/>
  <c r="O729" i="11"/>
  <c r="O37" i="11"/>
  <c r="J30" i="16" s="1"/>
  <c r="O45" i="11"/>
  <c r="J489" i="16" s="1"/>
  <c r="O537" i="11"/>
  <c r="J192" i="16" s="1"/>
  <c r="O758" i="11"/>
  <c r="O108" i="11"/>
  <c r="J493" i="16" s="1"/>
  <c r="O34" i="11"/>
  <c r="J8" i="16" s="1"/>
  <c r="O565" i="11"/>
  <c r="O97" i="11"/>
  <c r="J295" i="16" s="1"/>
  <c r="O93" i="11"/>
  <c r="J397" i="16" s="1"/>
  <c r="O597" i="11"/>
  <c r="O35" i="11"/>
  <c r="J63" i="16" s="1"/>
  <c r="O769" i="11"/>
  <c r="O18" i="11"/>
  <c r="J21" i="16" s="1"/>
  <c r="O90" i="11"/>
  <c r="J367" i="16" s="1"/>
  <c r="O38" i="11"/>
  <c r="J4" i="16" s="1"/>
  <c r="O726" i="11"/>
  <c r="O558" i="11"/>
  <c r="O425" i="11"/>
  <c r="J329" i="16" s="1"/>
  <c r="O246" i="11"/>
  <c r="J459" i="16" s="1"/>
  <c r="O50" i="11"/>
  <c r="J385" i="16" s="1"/>
  <c r="O728" i="11"/>
  <c r="O71" i="11"/>
  <c r="J35" i="16" s="1"/>
  <c r="O774" i="11"/>
  <c r="O73" i="11"/>
  <c r="J307" i="16" s="1"/>
  <c r="O8" i="11"/>
  <c r="J395" i="16" s="1"/>
  <c r="O644" i="11"/>
  <c r="O92" i="11"/>
  <c r="J378" i="16" s="1"/>
  <c r="O341" i="11"/>
  <c r="J466" i="16" s="1"/>
  <c r="O41" i="11"/>
  <c r="J291" i="16" s="1"/>
  <c r="O102" i="11"/>
  <c r="J13" i="16" s="1"/>
  <c r="O651" i="11"/>
  <c r="O739" i="11"/>
  <c r="O329" i="11"/>
  <c r="J355" i="16" s="1"/>
  <c r="O621" i="11"/>
  <c r="O349" i="11"/>
  <c r="J369" i="16" s="1"/>
  <c r="O628" i="11"/>
  <c r="O79" i="11"/>
  <c r="J427" i="16" s="1"/>
  <c r="O775" i="11"/>
  <c r="O55" i="11"/>
  <c r="J319" i="16" s="1"/>
  <c r="O561" i="11"/>
  <c r="O320" i="11"/>
  <c r="J473" i="16" s="1"/>
  <c r="O690" i="11"/>
  <c r="O23" i="11"/>
  <c r="J488" i="16" s="1"/>
  <c r="O233" i="11"/>
  <c r="J158" i="16" s="1"/>
  <c r="O209" i="11"/>
  <c r="J346" i="16" s="1"/>
  <c r="O243" i="11"/>
  <c r="J543" i="16" s="1"/>
  <c r="O747" i="11"/>
  <c r="O46" i="11"/>
  <c r="J376" i="16" s="1"/>
  <c r="O636" i="11"/>
  <c r="O761" i="11"/>
  <c r="X11" i="6"/>
  <c r="W11" i="6"/>
  <c r="X12" i="6"/>
  <c r="W12" i="6"/>
  <c r="O12" i="6" l="1"/>
  <c r="O11" i="6"/>
  <c r="S19" i="4" l="1"/>
  <c r="R19" i="4"/>
  <c r="Q19" i="4"/>
  <c r="P19" i="4"/>
  <c r="I19" i="4"/>
  <c r="T19" i="4" l="1"/>
  <c r="V19" i="4" s="1"/>
  <c r="U19" i="4" l="1"/>
  <c r="W19" i="4" s="1"/>
  <c r="X19" i="4"/>
  <c r="O19" i="4" l="1"/>
  <c r="S15" i="3" l="1"/>
  <c r="R15" i="3"/>
  <c r="Q15" i="3"/>
  <c r="P15" i="3"/>
  <c r="T15" i="3" s="1"/>
  <c r="I15" i="3"/>
  <c r="V15" i="3" l="1"/>
  <c r="U15" i="3"/>
  <c r="W15" i="3" l="1"/>
  <c r="X15" i="3"/>
  <c r="O15" i="3" l="1"/>
  <c r="S34" i="5"/>
  <c r="R34" i="5"/>
  <c r="Q34" i="5"/>
  <c r="P34" i="5"/>
  <c r="I34" i="5"/>
  <c r="S32" i="5"/>
  <c r="R32" i="5"/>
  <c r="Q32" i="5"/>
  <c r="P32" i="5"/>
  <c r="I32" i="5"/>
  <c r="S33" i="5"/>
  <c r="R33" i="5"/>
  <c r="Q33" i="5"/>
  <c r="P33" i="5"/>
  <c r="I33" i="5"/>
  <c r="S31" i="5"/>
  <c r="R31" i="5"/>
  <c r="Q31" i="5"/>
  <c r="P31" i="5"/>
  <c r="I31" i="5"/>
  <c r="S30" i="5"/>
  <c r="R30" i="5"/>
  <c r="Q30" i="5"/>
  <c r="P30" i="5"/>
  <c r="I30" i="5"/>
  <c r="S29" i="5"/>
  <c r="R29" i="5"/>
  <c r="Q29" i="5"/>
  <c r="P29" i="5"/>
  <c r="I29" i="5"/>
  <c r="S28" i="5"/>
  <c r="R28" i="5"/>
  <c r="Q28" i="5"/>
  <c r="P28" i="5"/>
  <c r="I28" i="5"/>
  <c r="S27" i="5"/>
  <c r="R27" i="5"/>
  <c r="Q27" i="5"/>
  <c r="P27" i="5"/>
  <c r="I27" i="5"/>
  <c r="S26" i="5"/>
  <c r="R26" i="5"/>
  <c r="Q26" i="5"/>
  <c r="P26" i="5"/>
  <c r="I26" i="5"/>
  <c r="S25" i="5"/>
  <c r="R25" i="5"/>
  <c r="Q25" i="5"/>
  <c r="P25" i="5"/>
  <c r="I25" i="5"/>
  <c r="S24" i="5"/>
  <c r="R24" i="5"/>
  <c r="Q24" i="5"/>
  <c r="P24" i="5"/>
  <c r="I24" i="5"/>
  <c r="S19" i="5"/>
  <c r="R19" i="5"/>
  <c r="Q19" i="5"/>
  <c r="P19" i="5"/>
  <c r="I19" i="5"/>
  <c r="S18" i="5"/>
  <c r="R18" i="5"/>
  <c r="Q18" i="5"/>
  <c r="P18" i="5"/>
  <c r="I18" i="5"/>
  <c r="S17" i="5"/>
  <c r="R17" i="5"/>
  <c r="Q17" i="5"/>
  <c r="P17" i="5"/>
  <c r="I17" i="5"/>
  <c r="S16" i="5"/>
  <c r="R16" i="5"/>
  <c r="Q16" i="5"/>
  <c r="P16" i="5"/>
  <c r="I16" i="5"/>
  <c r="S15" i="5"/>
  <c r="R15" i="5"/>
  <c r="Q15" i="5"/>
  <c r="P15" i="5"/>
  <c r="I15" i="5"/>
  <c r="S14" i="5"/>
  <c r="R14" i="5"/>
  <c r="Q14" i="5"/>
  <c r="P14" i="5"/>
  <c r="I14" i="5"/>
  <c r="S13" i="5"/>
  <c r="R13" i="5"/>
  <c r="Q13" i="5"/>
  <c r="P13" i="5"/>
  <c r="I13" i="5"/>
  <c r="S12" i="5"/>
  <c r="R12" i="5"/>
  <c r="Q12" i="5"/>
  <c r="P12" i="5"/>
  <c r="I12" i="5"/>
  <c r="S11" i="5"/>
  <c r="R11" i="5"/>
  <c r="Q11" i="5"/>
  <c r="P11" i="5"/>
  <c r="I11" i="5"/>
  <c r="S10" i="5"/>
  <c r="R10" i="5"/>
  <c r="Q10" i="5"/>
  <c r="P10" i="5"/>
  <c r="I10" i="5"/>
  <c r="S9" i="5"/>
  <c r="R9" i="5"/>
  <c r="Q9" i="5"/>
  <c r="P9" i="5"/>
  <c r="I9" i="5"/>
  <c r="S8" i="5"/>
  <c r="R8" i="5"/>
  <c r="Q8" i="5"/>
  <c r="P8" i="5"/>
  <c r="I8" i="5"/>
  <c r="S22" i="4"/>
  <c r="R22" i="4"/>
  <c r="Q22" i="4"/>
  <c r="P22" i="4"/>
  <c r="I22" i="4"/>
  <c r="S21" i="4"/>
  <c r="R21" i="4"/>
  <c r="Q21" i="4"/>
  <c r="P21" i="4"/>
  <c r="I21" i="4"/>
  <c r="S20" i="4"/>
  <c r="R20" i="4"/>
  <c r="Q20" i="4"/>
  <c r="P20" i="4"/>
  <c r="I20" i="4"/>
  <c r="S18" i="4"/>
  <c r="R18" i="4"/>
  <c r="Q18" i="4"/>
  <c r="P18" i="4"/>
  <c r="I18" i="4"/>
  <c r="S17" i="4"/>
  <c r="R17" i="4"/>
  <c r="Q17" i="4"/>
  <c r="P17" i="4"/>
  <c r="I17" i="4"/>
  <c r="S16" i="4"/>
  <c r="R16" i="4"/>
  <c r="Q16" i="4"/>
  <c r="P16" i="4"/>
  <c r="I16" i="4"/>
  <c r="S15" i="4"/>
  <c r="R15" i="4"/>
  <c r="Q15" i="4"/>
  <c r="P15" i="4"/>
  <c r="I15" i="4"/>
  <c r="S14" i="4"/>
  <c r="R14" i="4"/>
  <c r="Q14" i="4"/>
  <c r="P14" i="4"/>
  <c r="I14" i="4"/>
  <c r="S13" i="4"/>
  <c r="R13" i="4"/>
  <c r="Q13" i="4"/>
  <c r="P13" i="4"/>
  <c r="I13" i="4"/>
  <c r="S12" i="4"/>
  <c r="R12" i="4"/>
  <c r="Q12" i="4"/>
  <c r="P12" i="4"/>
  <c r="I12" i="4"/>
  <c r="S11" i="4"/>
  <c r="R11" i="4"/>
  <c r="Q11" i="4"/>
  <c r="P11" i="4"/>
  <c r="I11" i="4"/>
  <c r="S10" i="4"/>
  <c r="R10" i="4"/>
  <c r="Q10" i="4"/>
  <c r="P10" i="4"/>
  <c r="I10" i="4"/>
  <c r="S9" i="4"/>
  <c r="R9" i="4"/>
  <c r="Q9" i="4"/>
  <c r="P9" i="4"/>
  <c r="I9" i="4"/>
  <c r="S8" i="4"/>
  <c r="R8" i="4"/>
  <c r="Q8" i="4"/>
  <c r="P8" i="4"/>
  <c r="I8" i="4"/>
  <c r="S7" i="4"/>
  <c r="R7" i="4"/>
  <c r="Q7" i="4"/>
  <c r="P7" i="4"/>
  <c r="I7" i="4"/>
  <c r="S21" i="3"/>
  <c r="R21" i="3"/>
  <c r="Q21" i="3"/>
  <c r="P21" i="3"/>
  <c r="I21" i="3"/>
  <c r="S20" i="3"/>
  <c r="R20" i="3"/>
  <c r="Q20" i="3"/>
  <c r="P20" i="3"/>
  <c r="I20" i="3"/>
  <c r="S19" i="3"/>
  <c r="R19" i="3"/>
  <c r="Q19" i="3"/>
  <c r="P19" i="3"/>
  <c r="I19" i="3"/>
  <c r="S18" i="3"/>
  <c r="R18" i="3"/>
  <c r="Q18" i="3"/>
  <c r="P18" i="3"/>
  <c r="I18" i="3"/>
  <c r="S17" i="3"/>
  <c r="R17" i="3"/>
  <c r="Q17" i="3"/>
  <c r="P17" i="3"/>
  <c r="I17" i="3"/>
  <c r="S16" i="3"/>
  <c r="R16" i="3"/>
  <c r="Q16" i="3"/>
  <c r="P16" i="3"/>
  <c r="I16" i="3"/>
  <c r="S14" i="3"/>
  <c r="R14" i="3"/>
  <c r="Q14" i="3"/>
  <c r="P14" i="3"/>
  <c r="I14" i="3"/>
  <c r="S13" i="3"/>
  <c r="R13" i="3"/>
  <c r="Q13" i="3"/>
  <c r="P13" i="3"/>
  <c r="I13" i="3"/>
  <c r="S12" i="3"/>
  <c r="R12" i="3"/>
  <c r="Q12" i="3"/>
  <c r="P12" i="3"/>
  <c r="I12" i="3"/>
  <c r="S11" i="3"/>
  <c r="R11" i="3"/>
  <c r="Q11" i="3"/>
  <c r="P11" i="3"/>
  <c r="I11" i="3"/>
  <c r="S10" i="3"/>
  <c r="R10" i="3"/>
  <c r="Q10" i="3"/>
  <c r="P10" i="3"/>
  <c r="I10" i="3"/>
  <c r="S9" i="3"/>
  <c r="R9" i="3"/>
  <c r="Q9" i="3"/>
  <c r="P9" i="3"/>
  <c r="I9" i="3"/>
  <c r="S8" i="3"/>
  <c r="R8" i="3"/>
  <c r="Q8" i="3"/>
  <c r="P8" i="3"/>
  <c r="I8" i="3"/>
  <c r="S7" i="3"/>
  <c r="R7" i="3"/>
  <c r="Q7" i="3"/>
  <c r="P7" i="3"/>
  <c r="I7" i="3"/>
  <c r="S6" i="3"/>
  <c r="R6" i="3"/>
  <c r="Q6" i="3"/>
  <c r="P6" i="3"/>
  <c r="I6" i="3"/>
  <c r="S21" i="2"/>
  <c r="R21" i="2"/>
  <c r="Q21" i="2"/>
  <c r="P21" i="2"/>
  <c r="I21" i="2"/>
  <c r="S20" i="2"/>
  <c r="R20" i="2"/>
  <c r="Q20" i="2"/>
  <c r="P20" i="2"/>
  <c r="I20" i="2"/>
  <c r="S19" i="2"/>
  <c r="R19" i="2"/>
  <c r="Q19" i="2"/>
  <c r="P19" i="2"/>
  <c r="I19" i="2"/>
  <c r="S18" i="2"/>
  <c r="R18" i="2"/>
  <c r="Q18" i="2"/>
  <c r="P18" i="2"/>
  <c r="I18" i="2"/>
  <c r="S17" i="2"/>
  <c r="R17" i="2"/>
  <c r="Q17" i="2"/>
  <c r="P17" i="2"/>
  <c r="I17" i="2"/>
  <c r="S16" i="2"/>
  <c r="R16" i="2"/>
  <c r="Q16" i="2"/>
  <c r="P16" i="2"/>
  <c r="I16" i="2"/>
  <c r="S15" i="2"/>
  <c r="R15" i="2"/>
  <c r="Q15" i="2"/>
  <c r="P15" i="2"/>
  <c r="I15" i="2"/>
  <c r="S14" i="2"/>
  <c r="R14" i="2"/>
  <c r="Q14" i="2"/>
  <c r="P14" i="2"/>
  <c r="I14" i="2"/>
  <c r="S13" i="2"/>
  <c r="R13" i="2"/>
  <c r="Q13" i="2"/>
  <c r="P13" i="2"/>
  <c r="I13" i="2"/>
  <c r="S12" i="2"/>
  <c r="R12" i="2"/>
  <c r="Q12" i="2"/>
  <c r="P12" i="2"/>
  <c r="I12" i="2"/>
  <c r="S11" i="2"/>
  <c r="R11" i="2"/>
  <c r="Q11" i="2"/>
  <c r="P11" i="2"/>
  <c r="I11" i="2"/>
  <c r="S10" i="2"/>
  <c r="R10" i="2"/>
  <c r="Q10" i="2"/>
  <c r="P10" i="2"/>
  <c r="I10" i="2"/>
  <c r="S9" i="2"/>
  <c r="R9" i="2"/>
  <c r="Q9" i="2"/>
  <c r="P9" i="2"/>
  <c r="I9" i="2"/>
  <c r="S8" i="2"/>
  <c r="R8" i="2"/>
  <c r="Q8" i="2"/>
  <c r="P8" i="2"/>
  <c r="I8" i="2"/>
  <c r="S7" i="2"/>
  <c r="R7" i="2"/>
  <c r="Q7" i="2"/>
  <c r="P7" i="2"/>
  <c r="I7" i="2"/>
  <c r="S6" i="2"/>
  <c r="R6" i="2"/>
  <c r="Q6" i="2"/>
  <c r="P6" i="2"/>
  <c r="I6" i="2"/>
  <c r="S7" i="1"/>
  <c r="R7" i="1"/>
  <c r="Q7" i="1"/>
  <c r="P7" i="1"/>
  <c r="I7" i="1"/>
  <c r="S38" i="1"/>
  <c r="R38" i="1"/>
  <c r="Q38" i="1"/>
  <c r="P38" i="1"/>
  <c r="I38" i="1"/>
  <c r="S37" i="1"/>
  <c r="R37" i="1"/>
  <c r="Q37" i="1"/>
  <c r="P37" i="1"/>
  <c r="I37" i="1"/>
  <c r="S36" i="1"/>
  <c r="R36" i="1"/>
  <c r="Q36" i="1"/>
  <c r="P36" i="1"/>
  <c r="I36" i="1"/>
  <c r="S35" i="1"/>
  <c r="R35" i="1"/>
  <c r="Q35" i="1"/>
  <c r="P35" i="1"/>
  <c r="I35" i="1"/>
  <c r="S34" i="1"/>
  <c r="R34" i="1"/>
  <c r="Q34" i="1"/>
  <c r="P34" i="1"/>
  <c r="I34" i="1"/>
  <c r="S33" i="1"/>
  <c r="R33" i="1"/>
  <c r="Q33" i="1"/>
  <c r="P33" i="1"/>
  <c r="I33" i="1"/>
  <c r="S32" i="1"/>
  <c r="R32" i="1"/>
  <c r="Q32" i="1"/>
  <c r="P32" i="1"/>
  <c r="I32" i="1"/>
  <c r="S31" i="1"/>
  <c r="R31" i="1"/>
  <c r="Q31" i="1"/>
  <c r="P31" i="1"/>
  <c r="I31" i="1"/>
  <c r="S30" i="1"/>
  <c r="R30" i="1"/>
  <c r="Q30" i="1"/>
  <c r="P30" i="1"/>
  <c r="I30" i="1"/>
  <c r="S29" i="1"/>
  <c r="R29" i="1"/>
  <c r="Q29" i="1"/>
  <c r="P29" i="1"/>
  <c r="I29" i="1"/>
  <c r="S28" i="1"/>
  <c r="R28" i="1"/>
  <c r="Q28" i="1"/>
  <c r="P28" i="1"/>
  <c r="I28" i="1"/>
  <c r="S27" i="1"/>
  <c r="R27" i="1"/>
  <c r="Q27" i="1"/>
  <c r="P27" i="1"/>
  <c r="I27" i="1"/>
  <c r="S26" i="1"/>
  <c r="R26" i="1"/>
  <c r="Q26" i="1"/>
  <c r="P26" i="1"/>
  <c r="I26" i="1"/>
  <c r="S25" i="1"/>
  <c r="R25" i="1"/>
  <c r="Q25" i="1"/>
  <c r="P25" i="1"/>
  <c r="I25" i="1"/>
  <c r="S24" i="1"/>
  <c r="R24" i="1"/>
  <c r="Q24" i="1"/>
  <c r="P24" i="1"/>
  <c r="I24" i="1"/>
  <c r="S23" i="1"/>
  <c r="R23" i="1"/>
  <c r="Q23" i="1"/>
  <c r="P23" i="1"/>
  <c r="I23" i="1"/>
  <c r="S22" i="1"/>
  <c r="R22" i="1"/>
  <c r="Q22" i="1"/>
  <c r="P22" i="1"/>
  <c r="I22" i="1"/>
  <c r="S21" i="1"/>
  <c r="R21" i="1"/>
  <c r="Q21" i="1"/>
  <c r="P21" i="1"/>
  <c r="I21" i="1"/>
  <c r="S20" i="1"/>
  <c r="R20" i="1"/>
  <c r="Q20" i="1"/>
  <c r="P20" i="1"/>
  <c r="I20" i="1"/>
  <c r="S19" i="1"/>
  <c r="R19" i="1"/>
  <c r="Q19" i="1"/>
  <c r="P19" i="1"/>
  <c r="I19" i="1"/>
  <c r="S18" i="1"/>
  <c r="R18" i="1"/>
  <c r="Q18" i="1"/>
  <c r="P18" i="1"/>
  <c r="I18" i="1"/>
  <c r="S17" i="1"/>
  <c r="R17" i="1"/>
  <c r="Q17" i="1"/>
  <c r="P17" i="1"/>
  <c r="I17" i="1"/>
  <c r="S16" i="1"/>
  <c r="R16" i="1"/>
  <c r="Q16" i="1"/>
  <c r="P16" i="1"/>
  <c r="I16" i="1"/>
  <c r="S15" i="1"/>
  <c r="R15" i="1"/>
  <c r="Q15" i="1"/>
  <c r="P15" i="1"/>
  <c r="I15" i="1"/>
  <c r="S14" i="1"/>
  <c r="R14" i="1"/>
  <c r="Q14" i="1"/>
  <c r="P14" i="1"/>
  <c r="I14" i="1"/>
  <c r="S13" i="1"/>
  <c r="R13" i="1"/>
  <c r="Q13" i="1"/>
  <c r="P13" i="1"/>
  <c r="I13" i="1"/>
  <c r="S12" i="1"/>
  <c r="R12" i="1"/>
  <c r="Q12" i="1"/>
  <c r="P12" i="1"/>
  <c r="I12" i="1"/>
  <c r="S11" i="1"/>
  <c r="R11" i="1"/>
  <c r="Q11" i="1"/>
  <c r="P11" i="1"/>
  <c r="I11" i="1"/>
  <c r="S10" i="1"/>
  <c r="R10" i="1"/>
  <c r="Q10" i="1"/>
  <c r="P10" i="1"/>
  <c r="I10" i="1"/>
  <c r="S9" i="1"/>
  <c r="R9" i="1"/>
  <c r="Q9" i="1"/>
  <c r="P9" i="1"/>
  <c r="I9" i="1"/>
  <c r="S8" i="1"/>
  <c r="R8" i="1"/>
  <c r="Q8" i="1"/>
  <c r="P8" i="1"/>
  <c r="I8" i="1"/>
  <c r="T16" i="1" l="1"/>
  <c r="T15" i="1"/>
  <c r="T14" i="1"/>
  <c r="U14" i="1" s="1"/>
  <c r="T13" i="1"/>
  <c r="V13" i="1" s="1"/>
  <c r="T12" i="5"/>
  <c r="U12" i="5" s="1"/>
  <c r="T11" i="5"/>
  <c r="V11" i="5" s="1"/>
  <c r="T13" i="5"/>
  <c r="V13" i="5" s="1"/>
  <c r="T18" i="5"/>
  <c r="U18" i="5" s="1"/>
  <c r="T24" i="5"/>
  <c r="U24" i="5" s="1"/>
  <c r="T26" i="5"/>
  <c r="U26" i="5" s="1"/>
  <c r="T27" i="5"/>
  <c r="V27" i="5" s="1"/>
  <c r="T29" i="5"/>
  <c r="U29" i="5" s="1"/>
  <c r="T31" i="5"/>
  <c r="V31" i="5" s="1"/>
  <c r="T10" i="5"/>
  <c r="V10" i="5" s="1"/>
  <c r="T15" i="5"/>
  <c r="U15" i="5" s="1"/>
  <c r="T16" i="5"/>
  <c r="V16" i="5" s="1"/>
  <c r="T17" i="5"/>
  <c r="U17" i="5" s="1"/>
  <c r="T8" i="5"/>
  <c r="V8" i="5" s="1"/>
  <c r="T9" i="5"/>
  <c r="V9" i="5" s="1"/>
  <c r="T14" i="5"/>
  <c r="U14" i="5" s="1"/>
  <c r="T19" i="5"/>
  <c r="U19" i="5" s="1"/>
  <c r="T25" i="5"/>
  <c r="U25" i="5" s="1"/>
  <c r="T28" i="5"/>
  <c r="V28" i="5" s="1"/>
  <c r="T30" i="5"/>
  <c r="U30" i="5" s="1"/>
  <c r="T33" i="5"/>
  <c r="V33" i="5" s="1"/>
  <c r="T32" i="5"/>
  <c r="U32" i="5" s="1"/>
  <c r="T34" i="5"/>
  <c r="V34" i="5" s="1"/>
  <c r="T9" i="4"/>
  <c r="U9" i="4" s="1"/>
  <c r="T14" i="4"/>
  <c r="U14" i="4" s="1"/>
  <c r="T16" i="4"/>
  <c r="V16" i="4" s="1"/>
  <c r="T17" i="4"/>
  <c r="U17" i="4" s="1"/>
  <c r="T21" i="4"/>
  <c r="V21" i="4" s="1"/>
  <c r="T11" i="4"/>
  <c r="V11" i="4" s="1"/>
  <c r="T12" i="4"/>
  <c r="V12" i="4" s="1"/>
  <c r="T13" i="4"/>
  <c r="V13" i="4" s="1"/>
  <c r="T15" i="4"/>
  <c r="V15" i="4" s="1"/>
  <c r="T18" i="4"/>
  <c r="V18" i="4" s="1"/>
  <c r="T20" i="4"/>
  <c r="V20" i="4" s="1"/>
  <c r="T22" i="4"/>
  <c r="U22" i="4" s="1"/>
  <c r="T6" i="3"/>
  <c r="V6" i="3" s="1"/>
  <c r="T7" i="3"/>
  <c r="V7" i="3" s="1"/>
  <c r="T8" i="3"/>
  <c r="U8" i="3" s="1"/>
  <c r="T9" i="3"/>
  <c r="V9" i="3" s="1"/>
  <c r="T10" i="3"/>
  <c r="V10" i="3" s="1"/>
  <c r="T11" i="3"/>
  <c r="T12" i="3"/>
  <c r="U12" i="3" s="1"/>
  <c r="T13" i="3"/>
  <c r="V13" i="3" s="1"/>
  <c r="T14" i="3"/>
  <c r="V14" i="3" s="1"/>
  <c r="T16" i="3"/>
  <c r="T17" i="3"/>
  <c r="U17" i="3" s="1"/>
  <c r="T18" i="3"/>
  <c r="V18" i="3" s="1"/>
  <c r="T19" i="3"/>
  <c r="V19" i="3" s="1"/>
  <c r="T20" i="3"/>
  <c r="U20" i="3" s="1"/>
  <c r="T21" i="3"/>
  <c r="U21" i="3" s="1"/>
  <c r="T7" i="2"/>
  <c r="U7" i="2" s="1"/>
  <c r="T8" i="2"/>
  <c r="V8" i="2" s="1"/>
  <c r="T14" i="2"/>
  <c r="U14" i="2" s="1"/>
  <c r="T17" i="2"/>
  <c r="V17" i="2" s="1"/>
  <c r="T6" i="2"/>
  <c r="U6" i="2" s="1"/>
  <c r="T10" i="2"/>
  <c r="V10" i="2" s="1"/>
  <c r="T11" i="2"/>
  <c r="U11" i="2" s="1"/>
  <c r="T12" i="2"/>
  <c r="V12" i="2" s="1"/>
  <c r="T13" i="2"/>
  <c r="V13" i="2" s="1"/>
  <c r="T9" i="2"/>
  <c r="V9" i="2" s="1"/>
  <c r="T15" i="2"/>
  <c r="V15" i="2" s="1"/>
  <c r="T16" i="2"/>
  <c r="V16" i="2" s="1"/>
  <c r="T18" i="2"/>
  <c r="V18" i="2" s="1"/>
  <c r="T19" i="2"/>
  <c r="V19" i="2" s="1"/>
  <c r="T20" i="2"/>
  <c r="V20" i="2" s="1"/>
  <c r="T21" i="2"/>
  <c r="V21" i="2" s="1"/>
  <c r="T9" i="1"/>
  <c r="U9" i="1" s="1"/>
  <c r="T10" i="1"/>
  <c r="V10" i="1" s="1"/>
  <c r="T11" i="1"/>
  <c r="U11" i="1" s="1"/>
  <c r="T19" i="1"/>
  <c r="T20" i="1"/>
  <c r="U20" i="1" s="1"/>
  <c r="T23" i="1"/>
  <c r="U23" i="1" s="1"/>
  <c r="T24" i="1"/>
  <c r="V24" i="1" s="1"/>
  <c r="T25" i="1"/>
  <c r="V25" i="1" s="1"/>
  <c r="T26" i="1"/>
  <c r="V26" i="1" s="1"/>
  <c r="T27" i="1"/>
  <c r="U27" i="1" s="1"/>
  <c r="T29" i="1"/>
  <c r="U29" i="1" s="1"/>
  <c r="T31" i="1"/>
  <c r="T32" i="1"/>
  <c r="U32" i="1" s="1"/>
  <c r="T33" i="1"/>
  <c r="V33" i="1" s="1"/>
  <c r="T34" i="1"/>
  <c r="U34" i="1" s="1"/>
  <c r="T35" i="1"/>
  <c r="U35" i="1" s="1"/>
  <c r="T36" i="1"/>
  <c r="U36" i="1" s="1"/>
  <c r="T8" i="1"/>
  <c r="U8" i="1" s="1"/>
  <c r="T17" i="1"/>
  <c r="U17" i="1" s="1"/>
  <c r="T18" i="1"/>
  <c r="V18" i="1" s="1"/>
  <c r="T21" i="1"/>
  <c r="U21" i="1" s="1"/>
  <c r="T22" i="1"/>
  <c r="U22" i="1" s="1"/>
  <c r="T28" i="1"/>
  <c r="V28" i="1" s="1"/>
  <c r="T30" i="1"/>
  <c r="V30" i="1" s="1"/>
  <c r="T37" i="1"/>
  <c r="V37" i="1" s="1"/>
  <c r="T38" i="1"/>
  <c r="U38" i="1" s="1"/>
  <c r="T12" i="1"/>
  <c r="V12" i="1" s="1"/>
  <c r="T7" i="1"/>
  <c r="U7" i="1" s="1"/>
  <c r="U8" i="5"/>
  <c r="U27" i="5"/>
  <c r="U33" i="5"/>
  <c r="U21" i="4"/>
  <c r="T10" i="4"/>
  <c r="T7" i="4"/>
  <c r="T8" i="4"/>
  <c r="V14" i="4"/>
  <c r="V16" i="3"/>
  <c r="U16" i="3"/>
  <c r="U19" i="3"/>
  <c r="V20" i="3"/>
  <c r="U6" i="3"/>
  <c r="U7" i="3"/>
  <c r="V11" i="3"/>
  <c r="U11" i="3"/>
  <c r="U15" i="2"/>
  <c r="V7" i="2"/>
  <c r="V31" i="1"/>
  <c r="U31" i="1"/>
  <c r="V16" i="1"/>
  <c r="U16" i="1"/>
  <c r="V29" i="1"/>
  <c r="U30" i="1"/>
  <c r="V17" i="1"/>
  <c r="V19" i="1"/>
  <c r="U19" i="1"/>
  <c r="V14" i="1"/>
  <c r="V15" i="1"/>
  <c r="U15" i="1"/>
  <c r="V11" i="1"/>
  <c r="U14" i="3" l="1"/>
  <c r="U10" i="3"/>
  <c r="U13" i="1"/>
  <c r="W13" i="1" s="1"/>
  <c r="V20" i="1"/>
  <c r="W20" i="1" s="1"/>
  <c r="V23" i="1"/>
  <c r="U15" i="4"/>
  <c r="V29" i="5"/>
  <c r="W29" i="5" s="1"/>
  <c r="V25" i="5"/>
  <c r="W25" i="5" s="1"/>
  <c r="V18" i="5"/>
  <c r="W18" i="5" s="1"/>
  <c r="U25" i="1"/>
  <c r="V35" i="1"/>
  <c r="W35" i="1" s="1"/>
  <c r="V8" i="1"/>
  <c r="X8" i="1" s="1"/>
  <c r="V38" i="1"/>
  <c r="W38" i="1" s="1"/>
  <c r="U10" i="1"/>
  <c r="W10" i="1" s="1"/>
  <c r="V9" i="1"/>
  <c r="X9" i="1" s="1"/>
  <c r="V22" i="1"/>
  <c r="W22" i="1" s="1"/>
  <c r="U33" i="1"/>
  <c r="V27" i="1"/>
  <c r="V34" i="1"/>
  <c r="X34" i="1" s="1"/>
  <c r="V21" i="1"/>
  <c r="W21" i="1" s="1"/>
  <c r="V15" i="5"/>
  <c r="W15" i="5" s="1"/>
  <c r="V19" i="5"/>
  <c r="W19" i="5" s="1"/>
  <c r="V12" i="5"/>
  <c r="W12" i="5" s="1"/>
  <c r="V17" i="4"/>
  <c r="X17" i="4" s="1"/>
  <c r="U16" i="4"/>
  <c r="W16" i="4" s="1"/>
  <c r="U11" i="4"/>
  <c r="W11" i="4" s="1"/>
  <c r="U18" i="4"/>
  <c r="W18" i="4" s="1"/>
  <c r="V9" i="4"/>
  <c r="W9" i="4" s="1"/>
  <c r="V17" i="5"/>
  <c r="X17" i="5" s="1"/>
  <c r="U13" i="4"/>
  <c r="W13" i="4" s="1"/>
  <c r="U13" i="3"/>
  <c r="V17" i="3"/>
  <c r="X17" i="3" s="1"/>
  <c r="V14" i="2"/>
  <c r="U13" i="2"/>
  <c r="U26" i="1"/>
  <c r="W26" i="1" s="1"/>
  <c r="V36" i="1"/>
  <c r="X36" i="1" s="1"/>
  <c r="U18" i="1"/>
  <c r="W18" i="1" s="1"/>
  <c r="U12" i="1"/>
  <c r="U28" i="1"/>
  <c r="W28" i="1" s="1"/>
  <c r="V32" i="1"/>
  <c r="X32" i="1" s="1"/>
  <c r="V30" i="5"/>
  <c r="W30" i="5" s="1"/>
  <c r="V14" i="5"/>
  <c r="W14" i="5" s="1"/>
  <c r="V6" i="2"/>
  <c r="X6" i="2" s="1"/>
  <c r="V11" i="2"/>
  <c r="X11" i="2" s="1"/>
  <c r="U8" i="2"/>
  <c r="W8" i="2" s="1"/>
  <c r="V24" i="5"/>
  <c r="X24" i="5" s="1"/>
  <c r="U16" i="5"/>
  <c r="W16" i="5" s="1"/>
  <c r="U31" i="5"/>
  <c r="W31" i="5" s="1"/>
  <c r="U11" i="5"/>
  <c r="W11" i="5" s="1"/>
  <c r="V32" i="5"/>
  <c r="X32" i="5" s="1"/>
  <c r="V26" i="5"/>
  <c r="X26" i="5" s="1"/>
  <c r="U13" i="5"/>
  <c r="W13" i="5" s="1"/>
  <c r="U28" i="5"/>
  <c r="W28" i="5" s="1"/>
  <c r="U34" i="5"/>
  <c r="W34" i="5" s="1"/>
  <c r="U10" i="5"/>
  <c r="W10" i="5" s="1"/>
  <c r="U9" i="5"/>
  <c r="W9" i="5" s="1"/>
  <c r="U12" i="4"/>
  <c r="W12" i="4" s="1"/>
  <c r="U20" i="4"/>
  <c r="V22" i="4"/>
  <c r="W22" i="4" s="1"/>
  <c r="U9" i="3"/>
  <c r="W9" i="3" s="1"/>
  <c r="U18" i="3"/>
  <c r="W18" i="3" s="1"/>
  <c r="V12" i="3"/>
  <c r="X12" i="3" s="1"/>
  <c r="V8" i="3"/>
  <c r="X8" i="3" s="1"/>
  <c r="V21" i="3"/>
  <c r="X21" i="3" s="1"/>
  <c r="U20" i="2"/>
  <c r="W20" i="2" s="1"/>
  <c r="U16" i="2"/>
  <c r="U19" i="2"/>
  <c r="W19" i="2" s="1"/>
  <c r="U17" i="2"/>
  <c r="W17" i="2" s="1"/>
  <c r="U18" i="2"/>
  <c r="W18" i="2" s="1"/>
  <c r="U10" i="2"/>
  <c r="W10" i="2" s="1"/>
  <c r="U21" i="2"/>
  <c r="W21" i="2" s="1"/>
  <c r="U12" i="2"/>
  <c r="W12" i="2" s="1"/>
  <c r="U9" i="2"/>
  <c r="W9" i="2" s="1"/>
  <c r="U24" i="1"/>
  <c r="U37" i="1"/>
  <c r="V7" i="1"/>
  <c r="W7" i="1" s="1"/>
  <c r="X28" i="5"/>
  <c r="X16" i="5"/>
  <c r="X31" i="5"/>
  <c r="X18" i="5"/>
  <c r="X11" i="5"/>
  <c r="W27" i="5"/>
  <c r="X27" i="5"/>
  <c r="X19" i="5"/>
  <c r="X25" i="5"/>
  <c r="X34" i="5"/>
  <c r="X10" i="5"/>
  <c r="X13" i="5"/>
  <c r="W33" i="5"/>
  <c r="X33" i="5"/>
  <c r="X9" i="5"/>
  <c r="W8" i="5"/>
  <c r="X8" i="5"/>
  <c r="X21" i="4"/>
  <c r="W21" i="4"/>
  <c r="W20" i="4"/>
  <c r="X20" i="4"/>
  <c r="X18" i="4"/>
  <c r="U10" i="4"/>
  <c r="V10" i="4"/>
  <c r="X16" i="4"/>
  <c r="X12" i="4"/>
  <c r="X15" i="4"/>
  <c r="W15" i="4"/>
  <c r="X13" i="4"/>
  <c r="X11" i="4"/>
  <c r="U8" i="4"/>
  <c r="V8" i="4"/>
  <c r="X14" i="4"/>
  <c r="W14" i="4"/>
  <c r="U7" i="4"/>
  <c r="V7" i="4"/>
  <c r="X18" i="3"/>
  <c r="X19" i="3"/>
  <c r="W19" i="3"/>
  <c r="X20" i="3"/>
  <c r="W20" i="3"/>
  <c r="X16" i="3"/>
  <c r="W16" i="3"/>
  <c r="W13" i="3"/>
  <c r="X13" i="3"/>
  <c r="W11" i="3"/>
  <c r="X11" i="3"/>
  <c r="X9" i="3"/>
  <c r="W7" i="3"/>
  <c r="X7" i="3"/>
  <c r="X14" i="3"/>
  <c r="W14" i="3"/>
  <c r="X10" i="3"/>
  <c r="W10" i="3"/>
  <c r="X6" i="3"/>
  <c r="W6" i="3"/>
  <c r="X21" i="2"/>
  <c r="W14" i="2"/>
  <c r="X14" i="2"/>
  <c r="X12" i="2"/>
  <c r="X10" i="2"/>
  <c r="X20" i="2"/>
  <c r="X18" i="2"/>
  <c r="X17" i="2"/>
  <c r="X9" i="2"/>
  <c r="X8" i="2"/>
  <c r="W16" i="2"/>
  <c r="X16" i="2"/>
  <c r="W7" i="2"/>
  <c r="X7" i="2"/>
  <c r="X19" i="2"/>
  <c r="W15" i="2"/>
  <c r="X15" i="2"/>
  <c r="W13" i="2"/>
  <c r="X13" i="2"/>
  <c r="W34" i="1"/>
  <c r="W37" i="1"/>
  <c r="X37" i="1"/>
  <c r="X35" i="1"/>
  <c r="X33" i="1"/>
  <c r="W33" i="1"/>
  <c r="X31" i="1"/>
  <c r="W31" i="1"/>
  <c r="W15" i="1"/>
  <c r="X15" i="1"/>
  <c r="O15" i="1" s="1"/>
  <c r="W19" i="1"/>
  <c r="X19" i="1"/>
  <c r="W30" i="1"/>
  <c r="X30" i="1"/>
  <c r="O30" i="1" s="1"/>
  <c r="X26" i="1"/>
  <c r="W16" i="1"/>
  <c r="X16" i="1"/>
  <c r="O16" i="1" s="1"/>
  <c r="X10" i="1"/>
  <c r="X13" i="1"/>
  <c r="W17" i="1"/>
  <c r="X17" i="1"/>
  <c r="X28" i="1"/>
  <c r="W24" i="1"/>
  <c r="X24" i="1"/>
  <c r="W11" i="1"/>
  <c r="X11" i="1"/>
  <c r="W14" i="1"/>
  <c r="X14" i="1"/>
  <c r="W8" i="1"/>
  <c r="X18" i="1"/>
  <c r="W12" i="1"/>
  <c r="X12" i="1"/>
  <c r="O12" i="1" s="1"/>
  <c r="W29" i="1"/>
  <c r="X29" i="1"/>
  <c r="W27" i="1"/>
  <c r="X27" i="1"/>
  <c r="O27" i="1" s="1"/>
  <c r="W25" i="1"/>
  <c r="X25" i="1"/>
  <c r="W23" i="1"/>
  <c r="X23" i="1"/>
  <c r="O23" i="1" s="1"/>
  <c r="X22" i="1" l="1"/>
  <c r="X20" i="1"/>
  <c r="O20" i="1" s="1"/>
  <c r="W32" i="1"/>
  <c r="O32" i="1" s="1"/>
  <c r="W36" i="1"/>
  <c r="O11" i="3"/>
  <c r="W17" i="3"/>
  <c r="W17" i="4"/>
  <c r="O17" i="4" s="1"/>
  <c r="X29" i="5"/>
  <c r="O13" i="1"/>
  <c r="W11" i="2"/>
  <c r="O9" i="1"/>
  <c r="X21" i="1"/>
  <c r="W9" i="1"/>
  <c r="O37" i="1"/>
  <c r="O7" i="3"/>
  <c r="W17" i="5"/>
  <c r="X15" i="5"/>
  <c r="O15" i="5" s="1"/>
  <c r="X9" i="4"/>
  <c r="X38" i="1"/>
  <c r="O8" i="1"/>
  <c r="O22" i="1"/>
  <c r="X30" i="5"/>
  <c r="X14" i="5"/>
  <c r="O14" i="5" s="1"/>
  <c r="X12" i="5"/>
  <c r="O12" i="5" s="1"/>
  <c r="X22" i="4"/>
  <c r="O22" i="4" s="1"/>
  <c r="W6" i="2"/>
  <c r="O17" i="2"/>
  <c r="O28" i="1"/>
  <c r="W32" i="5"/>
  <c r="O32" i="5" s="1"/>
  <c r="W24" i="5"/>
  <c r="O24" i="5" s="1"/>
  <c r="W26" i="5"/>
  <c r="O26" i="5" s="1"/>
  <c r="O14" i="2"/>
  <c r="O9" i="5"/>
  <c r="O17" i="5"/>
  <c r="O33" i="5"/>
  <c r="O10" i="5"/>
  <c r="O25" i="5"/>
  <c r="O19" i="5"/>
  <c r="O11" i="5"/>
  <c r="O31" i="5"/>
  <c r="O28" i="5"/>
  <c r="O13" i="4"/>
  <c r="O16" i="4"/>
  <c r="O14" i="4"/>
  <c r="O18" i="4"/>
  <c r="W8" i="3"/>
  <c r="O8" i="3" s="1"/>
  <c r="W21" i="3"/>
  <c r="O21" i="3" s="1"/>
  <c r="W12" i="3"/>
  <c r="O12" i="3" s="1"/>
  <c r="O16" i="3"/>
  <c r="O19" i="3"/>
  <c r="O13" i="2"/>
  <c r="O19" i="2"/>
  <c r="O11" i="2"/>
  <c r="O16" i="2"/>
  <c r="O18" i="2"/>
  <c r="O10" i="2"/>
  <c r="O31" i="1"/>
  <c r="O34" i="1"/>
  <c r="X7" i="1"/>
  <c r="O7" i="1" s="1"/>
  <c r="O8" i="5"/>
  <c r="O30" i="5"/>
  <c r="O13" i="5"/>
  <c r="O34" i="5"/>
  <c r="O29" i="5"/>
  <c r="O27" i="5"/>
  <c r="O18" i="5"/>
  <c r="O16" i="5"/>
  <c r="O21" i="4"/>
  <c r="O20" i="4"/>
  <c r="X10" i="4"/>
  <c r="W10" i="4"/>
  <c r="X7" i="4"/>
  <c r="W7" i="4"/>
  <c r="X8" i="4"/>
  <c r="W8" i="4"/>
  <c r="O9" i="4"/>
  <c r="O11" i="4"/>
  <c r="O15" i="4"/>
  <c r="O12" i="4"/>
  <c r="O18" i="3"/>
  <c r="O17" i="3"/>
  <c r="O20" i="3"/>
  <c r="O6" i="3"/>
  <c r="O10" i="3"/>
  <c r="O14" i="3"/>
  <c r="O9" i="3"/>
  <c r="O13" i="3"/>
  <c r="O15" i="2"/>
  <c r="O6" i="2"/>
  <c r="O7" i="2"/>
  <c r="O8" i="2"/>
  <c r="O9" i="2"/>
  <c r="O20" i="2"/>
  <c r="O12" i="2"/>
  <c r="O21" i="2"/>
  <c r="O35" i="1"/>
  <c r="O38" i="1"/>
  <c r="O33" i="1"/>
  <c r="O36" i="1"/>
  <c r="O21" i="1"/>
  <c r="O25" i="1"/>
  <c r="O29" i="1"/>
  <c r="O18" i="1"/>
  <c r="O14" i="1"/>
  <c r="O11" i="1"/>
  <c r="O24" i="1"/>
  <c r="O17" i="1"/>
  <c r="O10" i="1"/>
  <c r="O26" i="1"/>
  <c r="O19" i="1"/>
  <c r="O10" i="4" l="1"/>
  <c r="O8" i="4"/>
  <c r="O7" i="4"/>
  <c r="S17" i="10" l="1"/>
  <c r="R17" i="10"/>
  <c r="Q17" i="10"/>
  <c r="P17" i="10"/>
  <c r="I17" i="10"/>
  <c r="S21" i="10"/>
  <c r="R21" i="10"/>
  <c r="Q21" i="10"/>
  <c r="P21" i="10"/>
  <c r="I21" i="10"/>
  <c r="S20" i="10"/>
  <c r="R20" i="10"/>
  <c r="Q20" i="10"/>
  <c r="P20" i="10"/>
  <c r="I20" i="10"/>
  <c r="S16" i="10"/>
  <c r="R16" i="10"/>
  <c r="Q16" i="10"/>
  <c r="P16" i="10"/>
  <c r="I16" i="10"/>
  <c r="S15" i="10"/>
  <c r="R15" i="10"/>
  <c r="Q15" i="10"/>
  <c r="P15" i="10"/>
  <c r="I15" i="10"/>
  <c r="S14" i="10"/>
  <c r="R14" i="10"/>
  <c r="Q14" i="10"/>
  <c r="P14" i="10"/>
  <c r="I14" i="10"/>
  <c r="S13" i="10"/>
  <c r="R13" i="10"/>
  <c r="Q13" i="10"/>
  <c r="P13" i="10"/>
  <c r="I13" i="10"/>
  <c r="S12" i="10"/>
  <c r="R12" i="10"/>
  <c r="Q12" i="10"/>
  <c r="P12" i="10"/>
  <c r="I12" i="10"/>
  <c r="S11" i="10"/>
  <c r="R11" i="10"/>
  <c r="Q11" i="10"/>
  <c r="P11" i="10"/>
  <c r="I11" i="10"/>
  <c r="S10" i="10"/>
  <c r="R10" i="10"/>
  <c r="Q10" i="10"/>
  <c r="P10" i="10"/>
  <c r="I10" i="10"/>
  <c r="S9" i="10"/>
  <c r="R9" i="10"/>
  <c r="Q9" i="10"/>
  <c r="P9" i="10"/>
  <c r="I9" i="10"/>
  <c r="S8" i="10"/>
  <c r="R8" i="10"/>
  <c r="Q8" i="10"/>
  <c r="P8" i="10"/>
  <c r="I8" i="10"/>
  <c r="S7" i="10"/>
  <c r="R7" i="10"/>
  <c r="Q7" i="10"/>
  <c r="P7" i="10"/>
  <c r="I7" i="10"/>
  <c r="S6" i="10"/>
  <c r="R6" i="10"/>
  <c r="Q6" i="10"/>
  <c r="P6" i="10"/>
  <c r="I6" i="10"/>
  <c r="S24" i="9"/>
  <c r="R24" i="9"/>
  <c r="Q24" i="9"/>
  <c r="P24" i="9"/>
  <c r="I24" i="9"/>
  <c r="S18" i="9"/>
  <c r="R18" i="9"/>
  <c r="Q18" i="9"/>
  <c r="P18" i="9"/>
  <c r="I18" i="9"/>
  <c r="S17" i="9"/>
  <c r="R17" i="9"/>
  <c r="Q17" i="9"/>
  <c r="P17" i="9"/>
  <c r="I17" i="9"/>
  <c r="S23" i="9"/>
  <c r="R23" i="9"/>
  <c r="Q23" i="9"/>
  <c r="P23" i="9"/>
  <c r="I23" i="9"/>
  <c r="S16" i="9"/>
  <c r="R16" i="9"/>
  <c r="Q16" i="9"/>
  <c r="P16" i="9"/>
  <c r="I16" i="9"/>
  <c r="S15" i="9"/>
  <c r="R15" i="9"/>
  <c r="Q15" i="9"/>
  <c r="P15" i="9"/>
  <c r="I15" i="9"/>
  <c r="S14" i="9"/>
  <c r="R14" i="9"/>
  <c r="Q14" i="9"/>
  <c r="P14" i="9"/>
  <c r="I14" i="9"/>
  <c r="S22" i="9"/>
  <c r="R22" i="9"/>
  <c r="Q22" i="9"/>
  <c r="P22" i="9"/>
  <c r="I22" i="9"/>
  <c r="S21" i="9"/>
  <c r="R21" i="9"/>
  <c r="Q21" i="9"/>
  <c r="P21" i="9"/>
  <c r="I21" i="9"/>
  <c r="S13" i="9"/>
  <c r="R13" i="9"/>
  <c r="Q13" i="9"/>
  <c r="P13" i="9"/>
  <c r="I13" i="9"/>
  <c r="S12" i="9"/>
  <c r="R12" i="9"/>
  <c r="Q12" i="9"/>
  <c r="P12" i="9"/>
  <c r="I12" i="9"/>
  <c r="S11" i="9"/>
  <c r="R11" i="9"/>
  <c r="Q11" i="9"/>
  <c r="P11" i="9"/>
  <c r="I11" i="9"/>
  <c r="S10" i="9"/>
  <c r="R10" i="9"/>
  <c r="Q10" i="9"/>
  <c r="P10" i="9"/>
  <c r="I10" i="9"/>
  <c r="S9" i="9"/>
  <c r="R9" i="9"/>
  <c r="Q9" i="9"/>
  <c r="P9" i="9"/>
  <c r="I9" i="9"/>
  <c r="S8" i="9"/>
  <c r="R8" i="9"/>
  <c r="Q8" i="9"/>
  <c r="P8" i="9"/>
  <c r="I8" i="9"/>
  <c r="S7" i="9"/>
  <c r="R7" i="9"/>
  <c r="Q7" i="9"/>
  <c r="P7" i="9"/>
  <c r="I7" i="9"/>
  <c r="S6" i="9"/>
  <c r="R6" i="9"/>
  <c r="Q6" i="9"/>
  <c r="P6" i="9"/>
  <c r="I6" i="9"/>
  <c r="S15" i="8"/>
  <c r="R15" i="8"/>
  <c r="Q15" i="8"/>
  <c r="P15" i="8"/>
  <c r="I15" i="8"/>
  <c r="S7" i="8"/>
  <c r="R7" i="8"/>
  <c r="Q7" i="8"/>
  <c r="P7" i="8"/>
  <c r="I7" i="8"/>
  <c r="S19" i="8"/>
  <c r="R19" i="8"/>
  <c r="Q19" i="8"/>
  <c r="P19" i="8"/>
  <c r="I19" i="8"/>
  <c r="S18" i="8"/>
  <c r="R18" i="8"/>
  <c r="Q18" i="8"/>
  <c r="P18" i="8"/>
  <c r="I18" i="8"/>
  <c r="S17" i="8"/>
  <c r="R17" i="8"/>
  <c r="Q17" i="8"/>
  <c r="P17" i="8"/>
  <c r="I17" i="8"/>
  <c r="S16" i="8"/>
  <c r="R16" i="8"/>
  <c r="Q16" i="8"/>
  <c r="P16" i="8"/>
  <c r="I16" i="8"/>
  <c r="S14" i="8"/>
  <c r="R14" i="8"/>
  <c r="Q14" i="8"/>
  <c r="P14" i="8"/>
  <c r="I14" i="8"/>
  <c r="S13" i="8"/>
  <c r="R13" i="8"/>
  <c r="Q13" i="8"/>
  <c r="P13" i="8"/>
  <c r="I13" i="8"/>
  <c r="S12" i="8"/>
  <c r="R12" i="8"/>
  <c r="Q12" i="8"/>
  <c r="P12" i="8"/>
  <c r="I12" i="8"/>
  <c r="S11" i="8"/>
  <c r="R11" i="8"/>
  <c r="Q11" i="8"/>
  <c r="P11" i="8"/>
  <c r="I11" i="8"/>
  <c r="S10" i="8"/>
  <c r="R10" i="8"/>
  <c r="Q10" i="8"/>
  <c r="P10" i="8"/>
  <c r="I10" i="8"/>
  <c r="S9" i="8"/>
  <c r="R9" i="8"/>
  <c r="Q9" i="8"/>
  <c r="P9" i="8"/>
  <c r="I9" i="8"/>
  <c r="S8" i="8"/>
  <c r="R8" i="8"/>
  <c r="Q8" i="8"/>
  <c r="P8" i="8"/>
  <c r="I8" i="8"/>
  <c r="S6" i="8"/>
  <c r="R6" i="8"/>
  <c r="Q6" i="8"/>
  <c r="P6" i="8"/>
  <c r="I6" i="8"/>
  <c r="S8" i="7"/>
  <c r="R8" i="7"/>
  <c r="Q8" i="7"/>
  <c r="P8" i="7"/>
  <c r="I8" i="7"/>
  <c r="S7" i="7"/>
  <c r="R7" i="7"/>
  <c r="Q7" i="7"/>
  <c r="P7" i="7"/>
  <c r="I7" i="7"/>
  <c r="S6" i="7"/>
  <c r="R6" i="7"/>
  <c r="Q6" i="7"/>
  <c r="P6" i="7"/>
  <c r="I6" i="7"/>
  <c r="S13" i="6"/>
  <c r="R13" i="6"/>
  <c r="Q13" i="6"/>
  <c r="P13" i="6"/>
  <c r="I13" i="6"/>
  <c r="S10" i="6"/>
  <c r="R10" i="6"/>
  <c r="Q10" i="6"/>
  <c r="P10" i="6"/>
  <c r="I10" i="6"/>
  <c r="S9" i="6"/>
  <c r="R9" i="6"/>
  <c r="Q9" i="6"/>
  <c r="P9" i="6"/>
  <c r="I9" i="6"/>
  <c r="S8" i="6"/>
  <c r="R8" i="6"/>
  <c r="Q8" i="6"/>
  <c r="P8" i="6"/>
  <c r="I8" i="6"/>
  <c r="S7" i="6"/>
  <c r="R7" i="6"/>
  <c r="Q7" i="6"/>
  <c r="P7" i="6"/>
  <c r="I7" i="6"/>
  <c r="S6" i="6"/>
  <c r="R6" i="6"/>
  <c r="Q6" i="6"/>
  <c r="P6" i="6"/>
  <c r="I6" i="6"/>
  <c r="T6" i="10" l="1"/>
  <c r="U6" i="10" s="1"/>
  <c r="T9" i="10"/>
  <c r="U9" i="10" s="1"/>
  <c r="T12" i="10"/>
  <c r="V12" i="10" s="1"/>
  <c r="T14" i="10"/>
  <c r="U14" i="10" s="1"/>
  <c r="T16" i="10"/>
  <c r="V16" i="10" s="1"/>
  <c r="T21" i="10"/>
  <c r="U21" i="10" s="1"/>
  <c r="T6" i="9"/>
  <c r="V6" i="9" s="1"/>
  <c r="T7" i="9"/>
  <c r="V7" i="9" s="1"/>
  <c r="T8" i="9"/>
  <c r="V8" i="9" s="1"/>
  <c r="T9" i="9"/>
  <c r="V9" i="9" s="1"/>
  <c r="T10" i="9"/>
  <c r="V10" i="9" s="1"/>
  <c r="T11" i="9"/>
  <c r="V11" i="9" s="1"/>
  <c r="T12" i="9"/>
  <c r="U12" i="9" s="1"/>
  <c r="T13" i="9"/>
  <c r="V13" i="9" s="1"/>
  <c r="T21" i="9"/>
  <c r="U21" i="9" s="1"/>
  <c r="T22" i="9"/>
  <c r="V22" i="9" s="1"/>
  <c r="T14" i="9"/>
  <c r="V14" i="9" s="1"/>
  <c r="T15" i="9"/>
  <c r="V15" i="9" s="1"/>
  <c r="T16" i="9"/>
  <c r="V16" i="9" s="1"/>
  <c r="T23" i="9"/>
  <c r="V23" i="9" s="1"/>
  <c r="T17" i="9"/>
  <c r="U17" i="9" s="1"/>
  <c r="T18" i="9"/>
  <c r="U18" i="9" s="1"/>
  <c r="T24" i="9"/>
  <c r="V24" i="9" s="1"/>
  <c r="T6" i="8"/>
  <c r="V6" i="8" s="1"/>
  <c r="T8" i="8"/>
  <c r="V8" i="8" s="1"/>
  <c r="T9" i="8"/>
  <c r="V9" i="8" s="1"/>
  <c r="T10" i="8"/>
  <c r="V10" i="8" s="1"/>
  <c r="T11" i="8"/>
  <c r="U11" i="8" s="1"/>
  <c r="T12" i="8"/>
  <c r="V12" i="8" s="1"/>
  <c r="T13" i="8"/>
  <c r="U13" i="8" s="1"/>
  <c r="T14" i="8"/>
  <c r="V14" i="8" s="1"/>
  <c r="T16" i="8"/>
  <c r="V16" i="8" s="1"/>
  <c r="T17" i="8"/>
  <c r="V17" i="8" s="1"/>
  <c r="T18" i="8"/>
  <c r="V18" i="8" s="1"/>
  <c r="T19" i="8"/>
  <c r="V19" i="8" s="1"/>
  <c r="T7" i="8"/>
  <c r="V7" i="8" s="1"/>
  <c r="T15" i="8"/>
  <c r="V15" i="8" s="1"/>
  <c r="T6" i="7"/>
  <c r="V6" i="7" s="1"/>
  <c r="T7" i="7"/>
  <c r="V7" i="7" s="1"/>
  <c r="T8" i="7"/>
  <c r="V8" i="7" s="1"/>
  <c r="T6" i="6"/>
  <c r="V6" i="6" s="1"/>
  <c r="T10" i="6"/>
  <c r="U10" i="6" s="1"/>
  <c r="T7" i="6"/>
  <c r="U7" i="6" s="1"/>
  <c r="T8" i="6"/>
  <c r="V8" i="6" s="1"/>
  <c r="T9" i="6"/>
  <c r="V9" i="6" s="1"/>
  <c r="T13" i="6"/>
  <c r="V13" i="6" s="1"/>
  <c r="T8" i="10"/>
  <c r="T7" i="10"/>
  <c r="T11" i="10"/>
  <c r="T13" i="10"/>
  <c r="T15" i="10"/>
  <c r="T20" i="10"/>
  <c r="T17" i="10"/>
  <c r="T10" i="10"/>
  <c r="U8" i="9"/>
  <c r="V11" i="8"/>
  <c r="U18" i="8"/>
  <c r="U7" i="8"/>
  <c r="U8" i="7"/>
  <c r="U6" i="6"/>
  <c r="U6" i="7" l="1"/>
  <c r="U10" i="8"/>
  <c r="W10" i="8" s="1"/>
  <c r="U16" i="10"/>
  <c r="W16" i="10" s="1"/>
  <c r="V6" i="10"/>
  <c r="X6" i="10" s="1"/>
  <c r="U16" i="9"/>
  <c r="V21" i="9"/>
  <c r="X21" i="9" s="1"/>
  <c r="U7" i="9"/>
  <c r="W7" i="9" s="1"/>
  <c r="U6" i="8"/>
  <c r="U16" i="8"/>
  <c r="V17" i="9"/>
  <c r="W17" i="9" s="1"/>
  <c r="V12" i="9"/>
  <c r="W12" i="9" s="1"/>
  <c r="U23" i="9"/>
  <c r="U14" i="8"/>
  <c r="U19" i="8"/>
  <c r="W19" i="8" s="1"/>
  <c r="U13" i="6"/>
  <c r="W13" i="6" s="1"/>
  <c r="V10" i="6"/>
  <c r="V13" i="8"/>
  <c r="X13" i="8" s="1"/>
  <c r="U9" i="8"/>
  <c r="W9" i="8" s="1"/>
  <c r="U11" i="9"/>
  <c r="W11" i="9" s="1"/>
  <c r="U24" i="9"/>
  <c r="W24" i="9" s="1"/>
  <c r="U22" i="9"/>
  <c r="W22" i="9" s="1"/>
  <c r="U10" i="9"/>
  <c r="W10" i="9" s="1"/>
  <c r="V21" i="10"/>
  <c r="W21" i="10" s="1"/>
  <c r="V14" i="10"/>
  <c r="W14" i="10" s="1"/>
  <c r="U12" i="10"/>
  <c r="W12" i="10" s="1"/>
  <c r="V9" i="10"/>
  <c r="W9" i="10" s="1"/>
  <c r="V18" i="9"/>
  <c r="W18" i="9" s="1"/>
  <c r="U14" i="9"/>
  <c r="W14" i="9" s="1"/>
  <c r="U15" i="9"/>
  <c r="W15" i="9" s="1"/>
  <c r="U13" i="9"/>
  <c r="W13" i="9" s="1"/>
  <c r="U9" i="9"/>
  <c r="W9" i="9" s="1"/>
  <c r="U6" i="9"/>
  <c r="W6" i="9" s="1"/>
  <c r="U15" i="8"/>
  <c r="W15" i="8" s="1"/>
  <c r="U17" i="8"/>
  <c r="W17" i="8" s="1"/>
  <c r="U12" i="8"/>
  <c r="W12" i="8" s="1"/>
  <c r="U8" i="8"/>
  <c r="W8" i="8" s="1"/>
  <c r="U7" i="7"/>
  <c r="W7" i="7" s="1"/>
  <c r="U8" i="6"/>
  <c r="W8" i="6" s="1"/>
  <c r="V7" i="6"/>
  <c r="X7" i="6" s="1"/>
  <c r="U9" i="6"/>
  <c r="W9" i="6" s="1"/>
  <c r="U10" i="10"/>
  <c r="V10" i="10"/>
  <c r="U8" i="10"/>
  <c r="V8" i="10"/>
  <c r="X16" i="10"/>
  <c r="V13" i="10"/>
  <c r="U13" i="10"/>
  <c r="V17" i="10"/>
  <c r="U17" i="10"/>
  <c r="V11" i="10"/>
  <c r="U11" i="10"/>
  <c r="V15" i="10"/>
  <c r="U15" i="10"/>
  <c r="X21" i="10"/>
  <c r="X12" i="10"/>
  <c r="V20" i="10"/>
  <c r="U20" i="10"/>
  <c r="U7" i="10"/>
  <c r="V7" i="10"/>
  <c r="W16" i="9"/>
  <c r="X16" i="9"/>
  <c r="X14" i="9"/>
  <c r="W8" i="9"/>
  <c r="X8" i="9"/>
  <c r="X24" i="9"/>
  <c r="W23" i="9"/>
  <c r="X23" i="9"/>
  <c r="X15" i="9"/>
  <c r="X13" i="9"/>
  <c r="X10" i="9"/>
  <c r="X22" i="9"/>
  <c r="X11" i="9"/>
  <c r="X9" i="9"/>
  <c r="X7" i="9"/>
  <c r="X6" i="9"/>
  <c r="W7" i="8"/>
  <c r="X7" i="8"/>
  <c r="W16" i="8"/>
  <c r="X16" i="8"/>
  <c r="W11" i="8"/>
  <c r="X11" i="8"/>
  <c r="X9" i="8"/>
  <c r="X15" i="8"/>
  <c r="X17" i="8"/>
  <c r="W18" i="8"/>
  <c r="X18" i="8"/>
  <c r="O18" i="8" s="1"/>
  <c r="W13" i="8"/>
  <c r="X19" i="8"/>
  <c r="W14" i="8"/>
  <c r="X14" i="8"/>
  <c r="X12" i="8"/>
  <c r="X10" i="8"/>
  <c r="X8" i="8"/>
  <c r="W6" i="8"/>
  <c r="X6" i="8"/>
  <c r="X7" i="7"/>
  <c r="W6" i="7"/>
  <c r="X6" i="7"/>
  <c r="X8" i="7"/>
  <c r="W8" i="7"/>
  <c r="X10" i="6"/>
  <c r="W10" i="6"/>
  <c r="X8" i="6"/>
  <c r="X6" i="6"/>
  <c r="W6" i="6"/>
  <c r="X13" i="6"/>
  <c r="X9" i="6"/>
  <c r="W21" i="9" l="1"/>
  <c r="X9" i="10"/>
  <c r="O9" i="10" s="1"/>
  <c r="W6" i="10"/>
  <c r="O6" i="10" s="1"/>
  <c r="X17" i="9"/>
  <c r="O17" i="9" s="1"/>
  <c r="X12" i="9"/>
  <c r="W7" i="6"/>
  <c r="O7" i="6" s="1"/>
  <c r="X14" i="10"/>
  <c r="O14" i="10" s="1"/>
  <c r="O16" i="10"/>
  <c r="O6" i="8"/>
  <c r="O10" i="8"/>
  <c r="O14" i="8"/>
  <c r="O11" i="8"/>
  <c r="O7" i="8"/>
  <c r="X18" i="9"/>
  <c r="O18" i="9" s="1"/>
  <c r="O24" i="9"/>
  <c r="O9" i="9"/>
  <c r="O22" i="9"/>
  <c r="O21" i="9"/>
  <c r="O13" i="9"/>
  <c r="O23" i="9"/>
  <c r="O12" i="9"/>
  <c r="O16" i="9"/>
  <c r="O15" i="8"/>
  <c r="O7" i="7"/>
  <c r="O13" i="6"/>
  <c r="O6" i="6"/>
  <c r="O10" i="6"/>
  <c r="X7" i="10"/>
  <c r="W7" i="10"/>
  <c r="X8" i="10"/>
  <c r="W8" i="10"/>
  <c r="O12" i="10"/>
  <c r="O21" i="10"/>
  <c r="X11" i="10"/>
  <c r="W11" i="10"/>
  <c r="X13" i="10"/>
  <c r="W13" i="10"/>
  <c r="X10" i="10"/>
  <c r="W10" i="10"/>
  <c r="X20" i="10"/>
  <c r="W20" i="10"/>
  <c r="X15" i="10"/>
  <c r="W15" i="10"/>
  <c r="X17" i="10"/>
  <c r="W17" i="10"/>
  <c r="O6" i="9"/>
  <c r="O7" i="9"/>
  <c r="O11" i="9"/>
  <c r="O10" i="9"/>
  <c r="O15" i="9"/>
  <c r="O8" i="9"/>
  <c r="O14" i="9"/>
  <c r="O8" i="8"/>
  <c r="O12" i="8"/>
  <c r="O19" i="8"/>
  <c r="O13" i="8"/>
  <c r="O17" i="8"/>
  <c r="O9" i="8"/>
  <c r="O16" i="8"/>
  <c r="O8" i="7"/>
  <c r="O6" i="7"/>
  <c r="O9" i="6"/>
  <c r="O8" i="6"/>
  <c r="O8" i="10" l="1"/>
  <c r="O7" i="10"/>
  <c r="O17" i="10"/>
  <c r="O20" i="10"/>
  <c r="O13" i="10"/>
  <c r="O15" i="10"/>
  <c r="O10" i="10"/>
  <c r="O11" i="10"/>
</calcChain>
</file>

<file path=xl/sharedStrings.xml><?xml version="1.0" encoding="utf-8"?>
<sst xmlns="http://schemas.openxmlformats.org/spreadsheetml/2006/main" count="13027" uniqueCount="3591">
  <si>
    <t>Prénom</t>
  </si>
  <si>
    <t>Nom</t>
  </si>
  <si>
    <t>N° lic.</t>
  </si>
  <si>
    <t>Club</t>
  </si>
  <si>
    <t>Pts</t>
  </si>
  <si>
    <t>Cat.</t>
  </si>
  <si>
    <t>S</t>
  </si>
  <si>
    <t>Philippe</t>
  </si>
  <si>
    <t>V1</t>
  </si>
  <si>
    <t>Maxime</t>
  </si>
  <si>
    <t>V2</t>
  </si>
  <si>
    <t>Luc</t>
  </si>
  <si>
    <t>Aurélien</t>
  </si>
  <si>
    <t>Julien</t>
  </si>
  <si>
    <t>C2</t>
  </si>
  <si>
    <t>M1</t>
  </si>
  <si>
    <t>J1</t>
  </si>
  <si>
    <t>M2</t>
  </si>
  <si>
    <t>B2</t>
  </si>
  <si>
    <t>Clément</t>
  </si>
  <si>
    <t>Baptiste</t>
  </si>
  <si>
    <t>J2</t>
  </si>
  <si>
    <t>J3</t>
  </si>
  <si>
    <t>Antoine</t>
  </si>
  <si>
    <t>C1</t>
  </si>
  <si>
    <t>Thomas</t>
  </si>
  <si>
    <t>Florian</t>
  </si>
  <si>
    <t>V3</t>
  </si>
  <si>
    <t>David</t>
  </si>
  <si>
    <t>Romain</t>
  </si>
  <si>
    <t>Nicolas</t>
  </si>
  <si>
    <t>PRETOT</t>
  </si>
  <si>
    <t>MAGNIN</t>
  </si>
  <si>
    <t>Champlive</t>
  </si>
  <si>
    <t>Théo</t>
  </si>
  <si>
    <t>Valentin</t>
  </si>
  <si>
    <t>B1</t>
  </si>
  <si>
    <t>TOURNIER</t>
  </si>
  <si>
    <t>Hugo</t>
  </si>
  <si>
    <t>Guillaume</t>
  </si>
  <si>
    <t>P</t>
  </si>
  <si>
    <t>Sébastien</t>
  </si>
  <si>
    <t>ROBERT</t>
  </si>
  <si>
    <t>Gérald</t>
  </si>
  <si>
    <t>BRULEY</t>
  </si>
  <si>
    <t>Valdahon</t>
  </si>
  <si>
    <t>Bernard</t>
  </si>
  <si>
    <t>Alexandre</t>
  </si>
  <si>
    <t>BOURQUIN</t>
  </si>
  <si>
    <t>Victor</t>
  </si>
  <si>
    <t>Thise</t>
  </si>
  <si>
    <t>ANDRE</t>
  </si>
  <si>
    <t>Zouhir</t>
  </si>
  <si>
    <t>NACHI</t>
  </si>
  <si>
    <t>Fabien</t>
  </si>
  <si>
    <t>TRONCIN</t>
  </si>
  <si>
    <t>Baume les Dames</t>
  </si>
  <si>
    <t>Pouilley Français</t>
  </si>
  <si>
    <t>Roche lez Beaupré</t>
  </si>
  <si>
    <t>DELOULE</t>
  </si>
  <si>
    <t>Avanne Aveney</t>
  </si>
  <si>
    <t>Thibaut</t>
  </si>
  <si>
    <t>HUSY</t>
  </si>
  <si>
    <t>HELLER</t>
  </si>
  <si>
    <t>DEBORDEAUX</t>
  </si>
  <si>
    <t>PERRIN</t>
  </si>
  <si>
    <t>Lucas</t>
  </si>
  <si>
    <t>Tristan</t>
  </si>
  <si>
    <t>Marius</t>
  </si>
  <si>
    <t>Léo</t>
  </si>
  <si>
    <t>Mamirolle</t>
  </si>
  <si>
    <t>VUILLEMIN</t>
  </si>
  <si>
    <t>30F</t>
  </si>
  <si>
    <t>80G</t>
  </si>
  <si>
    <t>Charles</t>
  </si>
  <si>
    <t>CHATELAIN</t>
  </si>
  <si>
    <t>GROS</t>
  </si>
  <si>
    <t>RENAUD</t>
  </si>
  <si>
    <t>LAURENT</t>
  </si>
  <si>
    <t>Bouclans</t>
  </si>
  <si>
    <t>Renaud</t>
  </si>
  <si>
    <t>Mathieu</t>
  </si>
  <si>
    <t>ZUNIC</t>
  </si>
  <si>
    <t>MATTE</t>
  </si>
  <si>
    <t>PAILLARD</t>
  </si>
  <si>
    <t>BARBET</t>
  </si>
  <si>
    <t>Pontarlier</t>
  </si>
  <si>
    <t>Goux les Usiers</t>
  </si>
  <si>
    <t>Antonin</t>
  </si>
  <si>
    <t>Pelousey</t>
  </si>
  <si>
    <t>SANDOZ</t>
  </si>
  <si>
    <t>JEAN</t>
  </si>
  <si>
    <t>BOSSONNET</t>
  </si>
  <si>
    <t>Guy</t>
  </si>
  <si>
    <t>CHOGNARD</t>
  </si>
  <si>
    <t>Vincent</t>
  </si>
  <si>
    <t>DI MARTINO</t>
  </si>
  <si>
    <t>PERROT</t>
  </si>
  <si>
    <t>80F</t>
  </si>
  <si>
    <t>3D</t>
  </si>
  <si>
    <t>BOULIER</t>
  </si>
  <si>
    <t>Etienne</t>
  </si>
  <si>
    <t>JONCHERAY</t>
  </si>
  <si>
    <t>LEPARLIER</t>
  </si>
  <si>
    <t>Gabriel</t>
  </si>
  <si>
    <t>Saint Vit</t>
  </si>
  <si>
    <t>MATHELY</t>
  </si>
  <si>
    <t>CARREZ</t>
  </si>
  <si>
    <t>Jolan</t>
  </si>
  <si>
    <t>KARRACH</t>
  </si>
  <si>
    <t>VACELET</t>
  </si>
  <si>
    <t>Simon</t>
  </si>
  <si>
    <t>1C</t>
  </si>
  <si>
    <t>7E</t>
  </si>
  <si>
    <t>4G</t>
  </si>
  <si>
    <t>Christophe</t>
  </si>
  <si>
    <t>V4</t>
  </si>
  <si>
    <t>BOUCHESECHE</t>
  </si>
  <si>
    <t>Eric</t>
  </si>
  <si>
    <t>CHAUDOT</t>
  </si>
  <si>
    <t>Adrien</t>
  </si>
  <si>
    <t>DI BIAGIO</t>
  </si>
  <si>
    <t>DODY</t>
  </si>
  <si>
    <t>Kevin</t>
  </si>
  <si>
    <t>GAUTHIER</t>
  </si>
  <si>
    <t>Bastien</t>
  </si>
  <si>
    <t>Emile</t>
  </si>
  <si>
    <t>Paul</t>
  </si>
  <si>
    <t>JEANNOT</t>
  </si>
  <si>
    <t>Martin</t>
  </si>
  <si>
    <t>Dominique</t>
  </si>
  <si>
    <t>Denis</t>
  </si>
  <si>
    <t>Maxence</t>
  </si>
  <si>
    <t>THORE</t>
  </si>
  <si>
    <t>Yannick</t>
  </si>
  <si>
    <t>VAYSSE</t>
  </si>
  <si>
    <t>Christian</t>
  </si>
  <si>
    <t>DAVID</t>
  </si>
  <si>
    <t>Louison</t>
  </si>
  <si>
    <t>GIROUD</t>
  </si>
  <si>
    <t>Jules</t>
  </si>
  <si>
    <t>LEROY</t>
  </si>
  <si>
    <t>Nathan</t>
  </si>
  <si>
    <t>TRILHE</t>
  </si>
  <si>
    <t>DETOUILLON</t>
  </si>
  <si>
    <t>Clarence</t>
  </si>
  <si>
    <t>MAUREY</t>
  </si>
  <si>
    <t>Morteau</t>
  </si>
  <si>
    <t>SUR</t>
  </si>
  <si>
    <t>BUISSON</t>
  </si>
  <si>
    <t>CARISEY</t>
  </si>
  <si>
    <t>NGUYEN</t>
  </si>
  <si>
    <t>JOURNOT</t>
  </si>
  <si>
    <t>JACQUES</t>
  </si>
  <si>
    <t>VANLIOGLU</t>
  </si>
  <si>
    <t>GREMAUD</t>
  </si>
  <si>
    <t>RUEDIN</t>
  </si>
  <si>
    <t>MICHAUD</t>
  </si>
  <si>
    <t>BARROIS</t>
  </si>
  <si>
    <t>CAMELOT</t>
  </si>
  <si>
    <t>VALLAR</t>
  </si>
  <si>
    <t>VERDY</t>
  </si>
  <si>
    <t>FERREUX</t>
  </si>
  <si>
    <t>Geoffrey</t>
  </si>
  <si>
    <t>JEEWOOTH</t>
  </si>
  <si>
    <t>HERGOTT</t>
  </si>
  <si>
    <t>Dorian</t>
  </si>
  <si>
    <t>MOMMESSIN</t>
  </si>
  <si>
    <t>BARCON</t>
  </si>
  <si>
    <t>50H</t>
  </si>
  <si>
    <t>IEHLEN</t>
  </si>
  <si>
    <t>DUTEIL</t>
  </si>
  <si>
    <t>GRILLET</t>
  </si>
  <si>
    <t>Tom</t>
  </si>
  <si>
    <t>Enzo</t>
  </si>
  <si>
    <t>DELOMPRE</t>
  </si>
  <si>
    <t>Lucien</t>
  </si>
  <si>
    <t>MILLET</t>
  </si>
  <si>
    <t>JACQUET</t>
  </si>
  <si>
    <t>Emilien</t>
  </si>
  <si>
    <t>30G</t>
  </si>
  <si>
    <t>50D</t>
  </si>
  <si>
    <t>30D</t>
  </si>
  <si>
    <t>15D</t>
  </si>
  <si>
    <t>5D</t>
  </si>
  <si>
    <t>25D</t>
  </si>
  <si>
    <t>40D</t>
  </si>
  <si>
    <t>80E</t>
  </si>
  <si>
    <t>40E</t>
  </si>
  <si>
    <t>15E</t>
  </si>
  <si>
    <t>50E</t>
  </si>
  <si>
    <t>35E</t>
  </si>
  <si>
    <t>20F</t>
  </si>
  <si>
    <t>50G</t>
  </si>
  <si>
    <t>50F</t>
  </si>
  <si>
    <t>15F</t>
  </si>
  <si>
    <t>10F</t>
  </si>
  <si>
    <t>25G</t>
  </si>
  <si>
    <t>20G</t>
  </si>
  <si>
    <t>10G</t>
  </si>
  <si>
    <t>7G</t>
  </si>
  <si>
    <t>35G</t>
  </si>
  <si>
    <t>2G</t>
  </si>
  <si>
    <t>5G</t>
  </si>
  <si>
    <t>1G</t>
  </si>
  <si>
    <t>80H</t>
  </si>
  <si>
    <t>65H</t>
  </si>
  <si>
    <t>40H</t>
  </si>
  <si>
    <t>MESNIER</t>
  </si>
  <si>
    <t>80D</t>
  </si>
  <si>
    <t>35D</t>
  </si>
  <si>
    <t>20D</t>
  </si>
  <si>
    <t>10D</t>
  </si>
  <si>
    <t>7D</t>
  </si>
  <si>
    <t>4D</t>
  </si>
  <si>
    <t>1D</t>
  </si>
  <si>
    <t>65E</t>
  </si>
  <si>
    <t>30E</t>
  </si>
  <si>
    <t>25E</t>
  </si>
  <si>
    <t>20E</t>
  </si>
  <si>
    <t>10E</t>
  </si>
  <si>
    <t>5E</t>
  </si>
  <si>
    <t>4E</t>
  </si>
  <si>
    <t>3E</t>
  </si>
  <si>
    <t>2E</t>
  </si>
  <si>
    <t>1F</t>
  </si>
  <si>
    <t>1E</t>
  </si>
  <si>
    <t>65F</t>
  </si>
  <si>
    <t>40F</t>
  </si>
  <si>
    <t>35F</t>
  </si>
  <si>
    <t>25F</t>
  </si>
  <si>
    <t>7F</t>
  </si>
  <si>
    <t>5F</t>
  </si>
  <si>
    <t>4F</t>
  </si>
  <si>
    <t>3F</t>
  </si>
  <si>
    <t>2F</t>
  </si>
  <si>
    <t>65G</t>
  </si>
  <si>
    <t>40G</t>
  </si>
  <si>
    <t>15G</t>
  </si>
  <si>
    <t>3G</t>
  </si>
  <si>
    <t>30H</t>
  </si>
  <si>
    <t>25H</t>
  </si>
  <si>
    <t>20H</t>
  </si>
  <si>
    <t>15H</t>
  </si>
  <si>
    <t>10H</t>
  </si>
  <si>
    <t>5H</t>
  </si>
  <si>
    <t>Lindsay</t>
  </si>
  <si>
    <t>GOUBLY</t>
  </si>
  <si>
    <t>MOUNIER</t>
  </si>
  <si>
    <t>Albin</t>
  </si>
  <si>
    <t>BOUVET</t>
  </si>
  <si>
    <t>Amael</t>
  </si>
  <si>
    <t>2D</t>
  </si>
  <si>
    <t>29C</t>
  </si>
  <si>
    <t>Ni</t>
  </si>
  <si>
    <t>CAO</t>
  </si>
  <si>
    <t>Manon</t>
  </si>
  <si>
    <t>Boris</t>
  </si>
  <si>
    <t>V5</t>
  </si>
  <si>
    <t>Age</t>
  </si>
  <si>
    <t>Catégorie</t>
  </si>
  <si>
    <t>CHAMPENOIS</t>
  </si>
  <si>
    <t>Année saison :</t>
  </si>
  <si>
    <t>BELORGEY</t>
  </si>
  <si>
    <t>BONTEMPS</t>
  </si>
  <si>
    <t>BOURDENET</t>
  </si>
  <si>
    <t>CAREY</t>
  </si>
  <si>
    <t>Rodrigue</t>
  </si>
  <si>
    <t>COMBOTTE</t>
  </si>
  <si>
    <t>Joris</t>
  </si>
  <si>
    <t>FLEURIAN</t>
  </si>
  <si>
    <t>LALLEMAND</t>
  </si>
  <si>
    <t>MALFUSON</t>
  </si>
  <si>
    <t>Daniel</t>
  </si>
  <si>
    <t>MERCIER</t>
  </si>
  <si>
    <t>PELCY</t>
  </si>
  <si>
    <t>PERARD</t>
  </si>
  <si>
    <t>POLETTI</t>
  </si>
  <si>
    <t>ROUGY</t>
  </si>
  <si>
    <t>Jean-Pierre</t>
  </si>
  <si>
    <t>Inscrit</t>
  </si>
  <si>
    <t>Kimsley</t>
  </si>
  <si>
    <t>FALLA</t>
  </si>
  <si>
    <t>Noé</t>
  </si>
  <si>
    <t>GILLET</t>
  </si>
  <si>
    <t>Tableau</t>
  </si>
  <si>
    <t>+18</t>
  </si>
  <si>
    <t>-18</t>
  </si>
  <si>
    <t>-15</t>
  </si>
  <si>
    <t>-13</t>
  </si>
  <si>
    <t>-11</t>
  </si>
  <si>
    <t>Nina</t>
  </si>
  <si>
    <t>COSTILLE</t>
  </si>
  <si>
    <t>LESIEUR</t>
  </si>
  <si>
    <t>BAUVAIR</t>
  </si>
  <si>
    <t>DESHAYES</t>
  </si>
  <si>
    <t>Patrice</t>
  </si>
  <si>
    <t>GARCIA</t>
  </si>
  <si>
    <t>Samuel</t>
  </si>
  <si>
    <t>JEANNEROT</t>
  </si>
  <si>
    <t>JOUFFRAY</t>
  </si>
  <si>
    <t>Bénigne</t>
  </si>
  <si>
    <t>MORET</t>
  </si>
  <si>
    <t>PESCHET</t>
  </si>
  <si>
    <t>Loïc</t>
  </si>
  <si>
    <t>PETITOT</t>
  </si>
  <si>
    <t>REGAZZONI</t>
  </si>
  <si>
    <t>Année</t>
  </si>
  <si>
    <t>Total :</t>
  </si>
  <si>
    <t>ROCHET</t>
  </si>
  <si>
    <t>Observations</t>
  </si>
  <si>
    <t>CLAUSSE</t>
  </si>
  <si>
    <t>LENOIR</t>
  </si>
  <si>
    <t>NACHIN</t>
  </si>
  <si>
    <t>Marouen</t>
  </si>
  <si>
    <t>TAMARZISTE</t>
  </si>
  <si>
    <t>069075</t>
  </si>
  <si>
    <t>Sylvain</t>
  </si>
  <si>
    <t>TATTU</t>
  </si>
  <si>
    <t>Pierre</t>
  </si>
  <si>
    <t>RIVA</t>
  </si>
  <si>
    <t>BERGEON</t>
  </si>
  <si>
    <t>PAPONNET</t>
  </si>
  <si>
    <t>Xavier</t>
  </si>
  <si>
    <t>COQUIARD</t>
  </si>
  <si>
    <t>LABBE</t>
  </si>
  <si>
    <t>Liste clubs Montbéliard</t>
  </si>
  <si>
    <t>Bavans</t>
  </si>
  <si>
    <t>Bourguignon</t>
  </si>
  <si>
    <t>Damprichard</t>
  </si>
  <si>
    <t>Hérimoncourt</t>
  </si>
  <si>
    <t>Maîche</t>
  </si>
  <si>
    <t>Mandeure</t>
  </si>
  <si>
    <t>Pont de Roide</t>
  </si>
  <si>
    <t>Seloncourt</t>
  </si>
  <si>
    <t>Sochaux</t>
  </si>
  <si>
    <t>Valentigney</t>
  </si>
  <si>
    <t>Secteur</t>
  </si>
  <si>
    <t>TISSOT</t>
  </si>
  <si>
    <t>Bérenger</t>
  </si>
  <si>
    <t>Corentin</t>
  </si>
  <si>
    <t>SEBILLE</t>
  </si>
  <si>
    <t>Quentin</t>
  </si>
  <si>
    <t>LACLEF</t>
  </si>
  <si>
    <t>BACON</t>
  </si>
  <si>
    <t>Loïs</t>
  </si>
  <si>
    <t>19E</t>
  </si>
  <si>
    <t>13E</t>
  </si>
  <si>
    <t>BARBIER</t>
  </si>
  <si>
    <t>Loic</t>
  </si>
  <si>
    <t>65D</t>
  </si>
  <si>
    <t>Cyril</t>
  </si>
  <si>
    <t>Thierry</t>
  </si>
  <si>
    <t>VALLAT</t>
  </si>
  <si>
    <t>Pascal</t>
  </si>
  <si>
    <t>12C</t>
  </si>
  <si>
    <t>33C</t>
  </si>
  <si>
    <t>65C</t>
  </si>
  <si>
    <t>45C</t>
  </si>
  <si>
    <t>PEDRETTI</t>
  </si>
  <si>
    <t>Léandre</t>
  </si>
  <si>
    <t>HAUTY</t>
  </si>
  <si>
    <t>MAZURE</t>
  </si>
  <si>
    <t>Jérémy</t>
  </si>
  <si>
    <t>VERNIER</t>
  </si>
  <si>
    <t>Thibaud</t>
  </si>
  <si>
    <t>MOUILLEFARINE</t>
  </si>
  <si>
    <t>POUCHEPANADIN</t>
  </si>
  <si>
    <t>Jarod</t>
  </si>
  <si>
    <t>HOAREAU</t>
  </si>
  <si>
    <t>Tony</t>
  </si>
  <si>
    <t>ROUQUAYROL</t>
  </si>
  <si>
    <t>JOLY</t>
  </si>
  <si>
    <t>Damien</t>
  </si>
  <si>
    <t>LUNIAUD</t>
  </si>
  <si>
    <t>FELTEN</t>
  </si>
  <si>
    <t>FOUREL</t>
  </si>
  <si>
    <t>BOICHAT</t>
  </si>
  <si>
    <t>EMONIN</t>
  </si>
  <si>
    <t>LE STRAT</t>
  </si>
  <si>
    <t>GODEAU</t>
  </si>
  <si>
    <t>GIRARDOT</t>
  </si>
  <si>
    <t>ANTHOINE</t>
  </si>
  <si>
    <t>MICHEL</t>
  </si>
  <si>
    <t>HAYBRARD</t>
  </si>
  <si>
    <t>PREVOST</t>
  </si>
  <si>
    <t>Yanis</t>
  </si>
  <si>
    <t>BETSCH</t>
  </si>
  <si>
    <t>Matéo</t>
  </si>
  <si>
    <t>BOUTEILLER</t>
  </si>
  <si>
    <t>FRANCES</t>
  </si>
  <si>
    <t>William</t>
  </si>
  <si>
    <t>SAULNIER</t>
  </si>
  <si>
    <t>AILLET</t>
  </si>
  <si>
    <t>DEBUCHY</t>
  </si>
  <si>
    <t>ROLIN</t>
  </si>
  <si>
    <t>Jean-François</t>
  </si>
  <si>
    <t>LARESCHE</t>
  </si>
  <si>
    <t>Jérôme</t>
  </si>
  <si>
    <t>MOGUE</t>
  </si>
  <si>
    <t>Christopher</t>
  </si>
  <si>
    <t>LONGHI</t>
  </si>
  <si>
    <t>Tranquille</t>
  </si>
  <si>
    <t>ATTAF</t>
  </si>
  <si>
    <t>Laid</t>
  </si>
  <si>
    <t>THOMAS</t>
  </si>
  <si>
    <t>Benjamin</t>
  </si>
  <si>
    <t>PAGNOT</t>
  </si>
  <si>
    <t>François</t>
  </si>
  <si>
    <t>VAROQUEAUX</t>
  </si>
  <si>
    <t>FESSELET</t>
  </si>
  <si>
    <t>DEBROSSE</t>
  </si>
  <si>
    <t>Gilles</t>
  </si>
  <si>
    <t>MOUGEY</t>
  </si>
  <si>
    <t>NEBOUT</t>
  </si>
  <si>
    <t>Stéphane</t>
  </si>
  <si>
    <t>BOURQUARD</t>
  </si>
  <si>
    <t>Andy</t>
  </si>
  <si>
    <t>MARTELLO</t>
  </si>
  <si>
    <t>BONFICO</t>
  </si>
  <si>
    <t>Robin</t>
  </si>
  <si>
    <t>CORDIER</t>
  </si>
  <si>
    <t>BOCQUET</t>
  </si>
  <si>
    <t>Alain</t>
  </si>
  <si>
    <t>PAPPALARDO</t>
  </si>
  <si>
    <t>KAMINSKI</t>
  </si>
  <si>
    <t>GIRARD</t>
  </si>
  <si>
    <t>MOREAU</t>
  </si>
  <si>
    <t>Rémy</t>
  </si>
  <si>
    <t>35C</t>
  </si>
  <si>
    <t>Rémi</t>
  </si>
  <si>
    <t>28C</t>
  </si>
  <si>
    <t>PERNEY</t>
  </si>
  <si>
    <t>27C</t>
  </si>
  <si>
    <t>CHABANE</t>
  </si>
  <si>
    <t>Kemel</t>
  </si>
  <si>
    <t>26C</t>
  </si>
  <si>
    <t>LAMBERT</t>
  </si>
  <si>
    <t>55C</t>
  </si>
  <si>
    <t>ALLANO</t>
  </si>
  <si>
    <t>JACQUOT</t>
  </si>
  <si>
    <t>Célian</t>
  </si>
  <si>
    <t>PARROD</t>
  </si>
  <si>
    <t>PIN</t>
  </si>
  <si>
    <t>Ornans</t>
  </si>
  <si>
    <t>GUILLON</t>
  </si>
  <si>
    <t>FRICK</t>
  </si>
  <si>
    <t>Jonathan</t>
  </si>
  <si>
    <t>BERTHINIER</t>
  </si>
  <si>
    <t>Dimitri</t>
  </si>
  <si>
    <t>CUENOT</t>
  </si>
  <si>
    <t>Phileas</t>
  </si>
  <si>
    <t>THIEBAUT</t>
  </si>
  <si>
    <t>BAUDOT</t>
  </si>
  <si>
    <t>35H</t>
  </si>
  <si>
    <t>Anthony</t>
  </si>
  <si>
    <t>7H</t>
  </si>
  <si>
    <t>Aymeric</t>
  </si>
  <si>
    <t>COUTOU</t>
  </si>
  <si>
    <t>VAIRETTY</t>
  </si>
  <si>
    <t>Charlie</t>
  </si>
  <si>
    <t>PENHA</t>
  </si>
  <si>
    <t>KEMPF</t>
  </si>
  <si>
    <t>PREVALET</t>
  </si>
  <si>
    <t>COUILLARD</t>
  </si>
  <si>
    <t>40C</t>
  </si>
  <si>
    <t>20C</t>
  </si>
  <si>
    <t>30C</t>
  </si>
  <si>
    <t>ROLAND</t>
  </si>
  <si>
    <t>Arthur</t>
  </si>
  <si>
    <t>LACOMBE</t>
  </si>
  <si>
    <t>Lorenz</t>
  </si>
  <si>
    <t>Mathéo</t>
  </si>
  <si>
    <t>LOCATELLI</t>
  </si>
  <si>
    <t>Ari</t>
  </si>
  <si>
    <t>DOUDOU</t>
  </si>
  <si>
    <t>Jordan</t>
  </si>
  <si>
    <t>LUC</t>
  </si>
  <si>
    <t>DESCOURVIERES</t>
  </si>
  <si>
    <t>PONCET</t>
  </si>
  <si>
    <t>Tim</t>
  </si>
  <si>
    <t>BOILLOT</t>
  </si>
  <si>
    <t>Carl</t>
  </si>
  <si>
    <t>MENIERE</t>
  </si>
  <si>
    <t>Cédric</t>
  </si>
  <si>
    <t>BOUGEOT</t>
  </si>
  <si>
    <t>Noah</t>
  </si>
  <si>
    <t>BOUTIN</t>
  </si>
  <si>
    <t>Basile</t>
  </si>
  <si>
    <t>CANO</t>
  </si>
  <si>
    <t>CHATOT</t>
  </si>
  <si>
    <t>Bao</t>
  </si>
  <si>
    <t>DUBOIS</t>
  </si>
  <si>
    <t>DUTHOY</t>
  </si>
  <si>
    <t>Johann</t>
  </si>
  <si>
    <t>TROUPEL</t>
  </si>
  <si>
    <t>NIAUX</t>
  </si>
  <si>
    <t>13C</t>
  </si>
  <si>
    <t>MANGIN</t>
  </si>
  <si>
    <t>HENRIET</t>
  </si>
  <si>
    <t>Johan</t>
  </si>
  <si>
    <t>MUNCH</t>
  </si>
  <si>
    <t>Sophie</t>
  </si>
  <si>
    <t>FAIVRE</t>
  </si>
  <si>
    <t>Ludivine</t>
  </si>
  <si>
    <t>FRANCOIS</t>
  </si>
  <si>
    <t>20B</t>
  </si>
  <si>
    <t>Emilie</t>
  </si>
  <si>
    <t>LIEU</t>
  </si>
  <si>
    <t>PERSICO</t>
  </si>
  <si>
    <t>Daphné</t>
  </si>
  <si>
    <t>OVAL</t>
  </si>
  <si>
    <t>Fantine</t>
  </si>
  <si>
    <t>Fanny</t>
  </si>
  <si>
    <t>Léonie</t>
  </si>
  <si>
    <t>LAVILLE</t>
  </si>
  <si>
    <t>Méline</t>
  </si>
  <si>
    <t>Enora</t>
  </si>
  <si>
    <t>WILB</t>
  </si>
  <si>
    <t>STOKIC</t>
  </si>
  <si>
    <t>Zoé</t>
  </si>
  <si>
    <t>BONFILS</t>
  </si>
  <si>
    <t>Océane</t>
  </si>
  <si>
    <t>MARTIN</t>
  </si>
  <si>
    <t>Clara</t>
  </si>
  <si>
    <t>Mélanie</t>
  </si>
  <si>
    <t>FARLEY</t>
  </si>
  <si>
    <t>Lucie</t>
  </si>
  <si>
    <t>MAIREY</t>
  </si>
  <si>
    <t>Bertille</t>
  </si>
  <si>
    <t>VAUCHIER</t>
  </si>
  <si>
    <t>THEUROT</t>
  </si>
  <si>
    <t>BAUDRIN</t>
  </si>
  <si>
    <t>Matthieu</t>
  </si>
  <si>
    <t>MEFFRAY</t>
  </si>
  <si>
    <t>RONDOT</t>
  </si>
  <si>
    <t>GELY</t>
  </si>
  <si>
    <t>MARC</t>
  </si>
  <si>
    <t>COUVET</t>
  </si>
  <si>
    <t>EHINGER</t>
  </si>
  <si>
    <t>Alban</t>
  </si>
  <si>
    <t>Dylan</t>
  </si>
  <si>
    <t>ZENONI</t>
  </si>
  <si>
    <t>Elie</t>
  </si>
  <si>
    <t>BARTHE</t>
  </si>
  <si>
    <t>DAVIAUD</t>
  </si>
  <si>
    <t>GITTON</t>
  </si>
  <si>
    <t>BOUVAIS</t>
  </si>
  <si>
    <t>GALEOTA</t>
  </si>
  <si>
    <t>5C</t>
  </si>
  <si>
    <t>17E</t>
  </si>
  <si>
    <t>45G</t>
  </si>
  <si>
    <t>MAILLOT</t>
  </si>
  <si>
    <t>GUILLOT</t>
  </si>
  <si>
    <t>John</t>
  </si>
  <si>
    <t>CLEMENT</t>
  </si>
  <si>
    <t>BARTHELME</t>
  </si>
  <si>
    <t>VOURRON</t>
  </si>
  <si>
    <t>75F</t>
  </si>
  <si>
    <t>FLEURY</t>
  </si>
  <si>
    <t>POUTHIER</t>
  </si>
  <si>
    <t>Eliot</t>
  </si>
  <si>
    <t>45H</t>
  </si>
  <si>
    <t>33H</t>
  </si>
  <si>
    <t>60H</t>
  </si>
  <si>
    <t>PIROLLEY</t>
  </si>
  <si>
    <t>ZOLLINGER</t>
  </si>
  <si>
    <t>JEANCLER</t>
  </si>
  <si>
    <t>Gaëtan</t>
  </si>
  <si>
    <t>DOS SANTOS</t>
  </si>
  <si>
    <t>Brice</t>
  </si>
  <si>
    <t>RODRIGUES</t>
  </si>
  <si>
    <t>ROY</t>
  </si>
  <si>
    <t>BOUGAUD</t>
  </si>
  <si>
    <t>Maurine</t>
  </si>
  <si>
    <t>75E</t>
  </si>
  <si>
    <t>75D</t>
  </si>
  <si>
    <t>LE BAS DE LACHESNAYE</t>
  </si>
  <si>
    <t>Lola</t>
  </si>
  <si>
    <t>HOANG</t>
  </si>
  <si>
    <t>COLLEU</t>
  </si>
  <si>
    <t>1B</t>
  </si>
  <si>
    <t>37C</t>
  </si>
  <si>
    <t>32C</t>
  </si>
  <si>
    <t>31C</t>
  </si>
  <si>
    <t>17C</t>
  </si>
  <si>
    <t>11C</t>
  </si>
  <si>
    <t>8C</t>
  </si>
  <si>
    <t>6C</t>
  </si>
  <si>
    <t>3C</t>
  </si>
  <si>
    <t>23G</t>
  </si>
  <si>
    <t>13G</t>
  </si>
  <si>
    <t>11G</t>
  </si>
  <si>
    <t>9G</t>
  </si>
  <si>
    <t>CAGNINACCI</t>
  </si>
  <si>
    <t>COMOR</t>
  </si>
  <si>
    <t>Manoa</t>
  </si>
  <si>
    <t>DELLE-DANANCHET</t>
  </si>
  <si>
    <t>LOMONT</t>
  </si>
  <si>
    <t>BRADY</t>
  </si>
  <si>
    <t>2H</t>
  </si>
  <si>
    <t>60E</t>
  </si>
  <si>
    <t>MOISSON</t>
  </si>
  <si>
    <t>DICARLO</t>
  </si>
  <si>
    <t>CAILLOUX</t>
  </si>
  <si>
    <t>Arno</t>
  </si>
  <si>
    <t>MEUTERLOS</t>
  </si>
  <si>
    <t>22G</t>
  </si>
  <si>
    <t>GRISEY</t>
  </si>
  <si>
    <t>Emmanuel</t>
  </si>
  <si>
    <t>GUENOT</t>
  </si>
  <si>
    <t>Nadir</t>
  </si>
  <si>
    <t>GUELLATI</t>
  </si>
  <si>
    <t>PRENAT</t>
  </si>
  <si>
    <t>VERETOUT</t>
  </si>
  <si>
    <t>Melya</t>
  </si>
  <si>
    <t>CHI</t>
  </si>
  <si>
    <t>CASTELLANO</t>
  </si>
  <si>
    <t>Adm.</t>
  </si>
  <si>
    <t>Clst</t>
  </si>
  <si>
    <t>T1</t>
  </si>
  <si>
    <t>T2</t>
  </si>
  <si>
    <t>T3</t>
  </si>
  <si>
    <t>T4</t>
  </si>
  <si>
    <t>1e tour classé</t>
  </si>
  <si>
    <t>2e tour classé</t>
  </si>
  <si>
    <t>3e tour classé</t>
  </si>
  <si>
    <t>4e tour classé</t>
  </si>
  <si>
    <t>Totaux classés</t>
  </si>
  <si>
    <t>Téo</t>
  </si>
  <si>
    <t>DUVAL</t>
  </si>
  <si>
    <t>REBILLARD</t>
  </si>
  <si>
    <t>GROSJEAN</t>
  </si>
  <si>
    <t>Jean-Luc</t>
  </si>
  <si>
    <t>23C</t>
  </si>
  <si>
    <t>0D</t>
  </si>
  <si>
    <t>80C</t>
  </si>
  <si>
    <t>50C</t>
  </si>
  <si>
    <t>4B</t>
  </si>
  <si>
    <t>17F</t>
  </si>
  <si>
    <t>13F</t>
  </si>
  <si>
    <t>MELIERES</t>
  </si>
  <si>
    <t>3B</t>
  </si>
  <si>
    <t>45E</t>
  </si>
  <si>
    <t>12E</t>
  </si>
  <si>
    <t>22F</t>
  </si>
  <si>
    <t>11F</t>
  </si>
  <si>
    <t>9F</t>
  </si>
  <si>
    <t>29G</t>
  </si>
  <si>
    <t>21H</t>
  </si>
  <si>
    <t>CARCY</t>
  </si>
  <si>
    <t>MOUGIN</t>
  </si>
  <si>
    <t>Erwan</t>
  </si>
  <si>
    <t>HOFER</t>
  </si>
  <si>
    <t>JARNOL</t>
  </si>
  <si>
    <t>Lorenzo</t>
  </si>
  <si>
    <t>15C</t>
  </si>
  <si>
    <t>4C</t>
  </si>
  <si>
    <t>19F</t>
  </si>
  <si>
    <t>75H</t>
  </si>
  <si>
    <t>8G</t>
  </si>
  <si>
    <t>6G</t>
  </si>
  <si>
    <t>Florence</t>
  </si>
  <si>
    <t>HOUSER</t>
  </si>
  <si>
    <t>9C</t>
  </si>
  <si>
    <t>Belfort Froideval</t>
  </si>
  <si>
    <t>10B</t>
  </si>
  <si>
    <t>CAMETTI</t>
  </si>
  <si>
    <t>5B</t>
  </si>
  <si>
    <t>PRAX</t>
  </si>
  <si>
    <t>André</t>
  </si>
  <si>
    <t>PEYRON</t>
  </si>
  <si>
    <t>Danjoutin</t>
  </si>
  <si>
    <t>COURBERAND</t>
  </si>
  <si>
    <t>CHAGNOT</t>
  </si>
  <si>
    <t>Grandvillars</t>
  </si>
  <si>
    <t>7C</t>
  </si>
  <si>
    <t>Frédéric</t>
  </si>
  <si>
    <t>ADAM</t>
  </si>
  <si>
    <t>WURTZ</t>
  </si>
  <si>
    <t>Patrick</t>
  </si>
  <si>
    <t>PEREZ-CARILLO</t>
  </si>
  <si>
    <t>GROIZELEAU</t>
  </si>
  <si>
    <t>Hubert</t>
  </si>
  <si>
    <t>DOMINIQUE</t>
  </si>
  <si>
    <t>Marc</t>
  </si>
  <si>
    <t>LUCAT</t>
  </si>
  <si>
    <t>WITTIG</t>
  </si>
  <si>
    <t>Arnaud</t>
  </si>
  <si>
    <t>CHEVIET</t>
  </si>
  <si>
    <t>CHEVALLEY</t>
  </si>
  <si>
    <t>KACHNIC</t>
  </si>
  <si>
    <t>Giromagny</t>
  </si>
  <si>
    <t>Hervé</t>
  </si>
  <si>
    <t>SMETS</t>
  </si>
  <si>
    <t>Valdoie</t>
  </si>
  <si>
    <t>Montbouton</t>
  </si>
  <si>
    <t>PHULPIN</t>
  </si>
  <si>
    <t>HARTMANN</t>
  </si>
  <si>
    <t>Alexis</t>
  </si>
  <si>
    <t>PETEY</t>
  </si>
  <si>
    <t>Pierrick</t>
  </si>
  <si>
    <t>CRENN</t>
  </si>
  <si>
    <t>Marco</t>
  </si>
  <si>
    <t>LIBOR</t>
  </si>
  <si>
    <t>DEFACHE</t>
  </si>
  <si>
    <t>ROUGEOL</t>
  </si>
  <si>
    <t>Loevan</t>
  </si>
  <si>
    <t>GUEGUEN</t>
  </si>
  <si>
    <t>Lacollonge</t>
  </si>
  <si>
    <t>DURUPT</t>
  </si>
  <si>
    <t>Vézelois</t>
  </si>
  <si>
    <t>CAMPARDON</t>
  </si>
  <si>
    <t>AMBS</t>
  </si>
  <si>
    <t>Lubin</t>
  </si>
  <si>
    <t>SEIGNOLE</t>
  </si>
  <si>
    <t>Maël</t>
  </si>
  <si>
    <t>CLEMENCE</t>
  </si>
  <si>
    <t>MOINEAU</t>
  </si>
  <si>
    <t>STRUB</t>
  </si>
  <si>
    <t>MATRANGA</t>
  </si>
  <si>
    <t>Alex</t>
  </si>
  <si>
    <t>TROTTA</t>
  </si>
  <si>
    <t>Romano</t>
  </si>
  <si>
    <t>LUCHINI</t>
  </si>
  <si>
    <t>Bourogne</t>
  </si>
  <si>
    <t>HAMADI</t>
  </si>
  <si>
    <t>Tommi</t>
  </si>
  <si>
    <t>RENAUDIN</t>
  </si>
  <si>
    <t>Rafaël</t>
  </si>
  <si>
    <t>KLINTZING</t>
  </si>
  <si>
    <t>MARANZANA</t>
  </si>
  <si>
    <t>CECE</t>
  </si>
  <si>
    <t>Thibault</t>
  </si>
  <si>
    <t>ALFRED</t>
  </si>
  <si>
    <t>DEVAL</t>
  </si>
  <si>
    <t>Jonas</t>
  </si>
  <si>
    <t>DEMESTRE</t>
  </si>
  <si>
    <t>DURIEZ</t>
  </si>
  <si>
    <t>MARLINE</t>
  </si>
  <si>
    <t>33E</t>
  </si>
  <si>
    <t>EGLIN</t>
  </si>
  <si>
    <t>21E</t>
  </si>
  <si>
    <t>Liste clubs Belfort</t>
  </si>
  <si>
    <t>APTEL</t>
  </si>
  <si>
    <t>BARAD</t>
  </si>
  <si>
    <t>BEQUET</t>
  </si>
  <si>
    <t>Kévin</t>
  </si>
  <si>
    <t>BERTIN</t>
  </si>
  <si>
    <t>Gaspar</t>
  </si>
  <si>
    <t>BIGE</t>
  </si>
  <si>
    <t>BLANCHARD</t>
  </si>
  <si>
    <t>BOURGEAT</t>
  </si>
  <si>
    <t>BRIOT</t>
  </si>
  <si>
    <t>BROCARD</t>
  </si>
  <si>
    <t>BRENEY</t>
  </si>
  <si>
    <t>BROSSE</t>
  </si>
  <si>
    <t>CACHOT</t>
  </si>
  <si>
    <t>CALDEIRA</t>
  </si>
  <si>
    <t>CAMBIER</t>
  </si>
  <si>
    <t>CAMUSET</t>
  </si>
  <si>
    <t>CANNET</t>
  </si>
  <si>
    <t>CARDOT</t>
  </si>
  <si>
    <t>CARTEAUX</t>
  </si>
  <si>
    <t>CLERC</t>
  </si>
  <si>
    <t>CREVAT</t>
  </si>
  <si>
    <t>DEGAND</t>
  </si>
  <si>
    <t>DEJOUX</t>
  </si>
  <si>
    <t>DELEMONTEY</t>
  </si>
  <si>
    <t>DEVILLER</t>
  </si>
  <si>
    <t>FEUVRIER</t>
  </si>
  <si>
    <t>FIGUEIRA</t>
  </si>
  <si>
    <t>FIQUET</t>
  </si>
  <si>
    <t>FOLLEY</t>
  </si>
  <si>
    <t>FOURNIER</t>
  </si>
  <si>
    <t>GALMICHE</t>
  </si>
  <si>
    <t>GAMBETTI</t>
  </si>
  <si>
    <t>GAUDIOT</t>
  </si>
  <si>
    <t>GOURLIER</t>
  </si>
  <si>
    <t>GUENON</t>
  </si>
  <si>
    <t>HUMBERT</t>
  </si>
  <si>
    <t>JARDINI</t>
  </si>
  <si>
    <t>JEANNIOT</t>
  </si>
  <si>
    <t>KARA</t>
  </si>
  <si>
    <t>LAMBOLEY</t>
  </si>
  <si>
    <t>LETELLIER</t>
  </si>
  <si>
    <t>LORTET</t>
  </si>
  <si>
    <t>MACHUREY</t>
  </si>
  <si>
    <t>MARAIS</t>
  </si>
  <si>
    <t>MASSON</t>
  </si>
  <si>
    <t>MERGEY</t>
  </si>
  <si>
    <t>METTEY</t>
  </si>
  <si>
    <t>MEURICE</t>
  </si>
  <si>
    <t>MICHEL-TISSERAND</t>
  </si>
  <si>
    <t>MORLOT</t>
  </si>
  <si>
    <t>MOURAND</t>
  </si>
  <si>
    <t>OLIVIER</t>
  </si>
  <si>
    <t>PETITJEAN</t>
  </si>
  <si>
    <t>PIERRE-VEJUX</t>
  </si>
  <si>
    <t>PIGNETTI</t>
  </si>
  <si>
    <t>PIQUIER</t>
  </si>
  <si>
    <t>PRINT</t>
  </si>
  <si>
    <t>RAVAUX</t>
  </si>
  <si>
    <t>RIGOLOT</t>
  </si>
  <si>
    <t>ROUYER</t>
  </si>
  <si>
    <t>SAGE</t>
  </si>
  <si>
    <t>SAIRE</t>
  </si>
  <si>
    <t>SARTORI</t>
  </si>
  <si>
    <t>SATTLER</t>
  </si>
  <si>
    <t>STATHOPOULOS</t>
  </si>
  <si>
    <t>THIERRY</t>
  </si>
  <si>
    <t>TISSERAND</t>
  </si>
  <si>
    <t>TRAHIN</t>
  </si>
  <si>
    <t>TRUPCEVIC</t>
  </si>
  <si>
    <t>VALLOT</t>
  </si>
  <si>
    <t>VAUTHRIN</t>
  </si>
  <si>
    <t>XISTO</t>
  </si>
  <si>
    <t>Marian</t>
  </si>
  <si>
    <t>Vasco</t>
  </si>
  <si>
    <t>Cyprien</t>
  </si>
  <si>
    <t>Esteban</t>
  </si>
  <si>
    <t>Leo</t>
  </si>
  <si>
    <t>Milan</t>
  </si>
  <si>
    <t>Frederic</t>
  </si>
  <si>
    <t>Claude</t>
  </si>
  <si>
    <t>Laurent</t>
  </si>
  <si>
    <t>Titouan</t>
  </si>
  <si>
    <t>Sofian</t>
  </si>
  <si>
    <t>Ethan</t>
  </si>
  <si>
    <t>Louis</t>
  </si>
  <si>
    <t>Bertrand</t>
  </si>
  <si>
    <t>Calvin</t>
  </si>
  <si>
    <t>Bruno</t>
  </si>
  <si>
    <t>Michel</t>
  </si>
  <si>
    <t>Bastian</t>
  </si>
  <si>
    <t>Gauthier</t>
  </si>
  <si>
    <t>Noa</t>
  </si>
  <si>
    <t>Axel</t>
  </si>
  <si>
    <t>Yeven</t>
  </si>
  <si>
    <t>Elric</t>
  </si>
  <si>
    <t>13D</t>
  </si>
  <si>
    <t>Lure Clairegoutte</t>
  </si>
  <si>
    <t>Vauvillers</t>
  </si>
  <si>
    <t>Port Vaivre</t>
  </si>
  <si>
    <t>52D</t>
  </si>
  <si>
    <t>42D</t>
  </si>
  <si>
    <t>Raddon Breuchotte</t>
  </si>
  <si>
    <t>37D</t>
  </si>
  <si>
    <t>Servance Mélisey</t>
  </si>
  <si>
    <t>32D</t>
  </si>
  <si>
    <t>28D</t>
  </si>
  <si>
    <t>24D</t>
  </si>
  <si>
    <t>23D</t>
  </si>
  <si>
    <t>22D</t>
  </si>
  <si>
    <t>17D</t>
  </si>
  <si>
    <t>Noidans</t>
  </si>
  <si>
    <t>Gray</t>
  </si>
  <si>
    <t>11D</t>
  </si>
  <si>
    <t>9D</t>
  </si>
  <si>
    <t>8D</t>
  </si>
  <si>
    <t>6D</t>
  </si>
  <si>
    <t>Jussey</t>
  </si>
  <si>
    <t>Liste clubs Haute-Saône</t>
  </si>
  <si>
    <t>10C</t>
  </si>
  <si>
    <t>EM Vesoul</t>
  </si>
  <si>
    <t>Sornay</t>
  </si>
  <si>
    <t>75G</t>
  </si>
  <si>
    <t>12H</t>
  </si>
  <si>
    <t>16F</t>
  </si>
  <si>
    <t>28G</t>
  </si>
  <si>
    <t>Mathis</t>
  </si>
  <si>
    <t>Yannis</t>
  </si>
  <si>
    <t>Louen</t>
  </si>
  <si>
    <t>Theo</t>
  </si>
  <si>
    <t>Sacha</t>
  </si>
  <si>
    <t>Amir-Ludovic</t>
  </si>
  <si>
    <t>Remi</t>
  </si>
  <si>
    <t>Lilian</t>
  </si>
  <si>
    <t>Melvin</t>
  </si>
  <si>
    <t>Jean-Baptiste</t>
  </si>
  <si>
    <t>Evan</t>
  </si>
  <si>
    <t>Irenee</t>
  </si>
  <si>
    <t>Serge</t>
  </si>
  <si>
    <t>Hippolyte</t>
  </si>
  <si>
    <t>Florent</t>
  </si>
  <si>
    <t>Clement</t>
  </si>
  <si>
    <t>Alan</t>
  </si>
  <si>
    <t>Philippe-Adrien</t>
  </si>
  <si>
    <t>Gilbert</t>
  </si>
  <si>
    <t>Elio</t>
  </si>
  <si>
    <t>Gurvan</t>
  </si>
  <si>
    <t>Sebastien</t>
  </si>
  <si>
    <t>Théophile</t>
  </si>
  <si>
    <t>Anatole</t>
  </si>
  <si>
    <t>Mickael</t>
  </si>
  <si>
    <t>Lionel</t>
  </si>
  <si>
    <t>Max</t>
  </si>
  <si>
    <t>Herve</t>
  </si>
  <si>
    <t>Jean louis</t>
  </si>
  <si>
    <t>Gang</t>
  </si>
  <si>
    <t>Elias</t>
  </si>
  <si>
    <t>ALBERTAZZI</t>
  </si>
  <si>
    <t>AUBERT</t>
  </si>
  <si>
    <t>AUBRY</t>
  </si>
  <si>
    <t>BABEL</t>
  </si>
  <si>
    <t>BARD</t>
  </si>
  <si>
    <t>BARTHELET</t>
  </si>
  <si>
    <t>BASSET</t>
  </si>
  <si>
    <t>BATAILLARD</t>
  </si>
  <si>
    <t>BERGEROT</t>
  </si>
  <si>
    <t>BERNARD</t>
  </si>
  <si>
    <t>BERTONCINI</t>
  </si>
  <si>
    <t>BLANC</t>
  </si>
  <si>
    <t>BLANG</t>
  </si>
  <si>
    <t>BONNIN</t>
  </si>
  <si>
    <t>BOUSSEJRA</t>
  </si>
  <si>
    <t>BOUVRET</t>
  </si>
  <si>
    <t>BRENIAUX</t>
  </si>
  <si>
    <t>BURBALOFF</t>
  </si>
  <si>
    <t>CATY</t>
  </si>
  <si>
    <t>CHANUSSOT</t>
  </si>
  <si>
    <t>CHAVATTE</t>
  </si>
  <si>
    <t>CHIADOT</t>
  </si>
  <si>
    <t>COUILLEROT</t>
  </si>
  <si>
    <t>CROT</t>
  </si>
  <si>
    <t>DANIEL</t>
  </si>
  <si>
    <t>DANJEAN</t>
  </si>
  <si>
    <t>DEMOULIN</t>
  </si>
  <si>
    <t>DERAIN</t>
  </si>
  <si>
    <t>DHOTE</t>
  </si>
  <si>
    <t>DIAZ</t>
  </si>
  <si>
    <t>DIEU</t>
  </si>
  <si>
    <t>DIXIMUS</t>
  </si>
  <si>
    <t>DOURIAUD</t>
  </si>
  <si>
    <t>DUPONCHEEL</t>
  </si>
  <si>
    <t>EISER</t>
  </si>
  <si>
    <t>FATON</t>
  </si>
  <si>
    <t>FERNANDEZ</t>
  </si>
  <si>
    <t>GALLET</t>
  </si>
  <si>
    <t>GALLOT</t>
  </si>
  <si>
    <t>GAUCHET</t>
  </si>
  <si>
    <t>GAUDILLAT</t>
  </si>
  <si>
    <t>GAUTIER</t>
  </si>
  <si>
    <t>GEILLON</t>
  </si>
  <si>
    <t>GENERET</t>
  </si>
  <si>
    <t>GENOT</t>
  </si>
  <si>
    <t>GEORGES</t>
  </si>
  <si>
    <t>GIBOUDEAUX</t>
  </si>
  <si>
    <t>GIROD</t>
  </si>
  <si>
    <t>GROSPIERRE</t>
  </si>
  <si>
    <t>GRUELLE</t>
  </si>
  <si>
    <t>GUYON</t>
  </si>
  <si>
    <t>INGELAERE</t>
  </si>
  <si>
    <t>JACQUELIN</t>
  </si>
  <si>
    <t>JACQUEMARD</t>
  </si>
  <si>
    <t>JANOD</t>
  </si>
  <si>
    <t>JEUNET</t>
  </si>
  <si>
    <t>JUNG</t>
  </si>
  <si>
    <t>KOHLER</t>
  </si>
  <si>
    <t>LECOT</t>
  </si>
  <si>
    <t>LICARI</t>
  </si>
  <si>
    <t>LUFIACRE</t>
  </si>
  <si>
    <t>MARCHAL</t>
  </si>
  <si>
    <t>MENU</t>
  </si>
  <si>
    <t>MERONO</t>
  </si>
  <si>
    <t>MESSELOT</t>
  </si>
  <si>
    <t>MICHELIN</t>
  </si>
  <si>
    <t>MISSET-RENAU</t>
  </si>
  <si>
    <t>MOLLETTE</t>
  </si>
  <si>
    <t>MOREL</t>
  </si>
  <si>
    <t>NOUZE</t>
  </si>
  <si>
    <t>PAGET</t>
  </si>
  <si>
    <t>PANOUILLOT</t>
  </si>
  <si>
    <t>PASTEUR</t>
  </si>
  <si>
    <t>PERTUS</t>
  </si>
  <si>
    <t>PETETIN</t>
  </si>
  <si>
    <t>PIANET</t>
  </si>
  <si>
    <t>PILLARD</t>
  </si>
  <si>
    <t>POIRIER</t>
  </si>
  <si>
    <t>PORTE</t>
  </si>
  <si>
    <t>PREVOT</t>
  </si>
  <si>
    <t>RATTE</t>
  </si>
  <si>
    <t>RE</t>
  </si>
  <si>
    <t>RENARD</t>
  </si>
  <si>
    <t>RICHARD</t>
  </si>
  <si>
    <t>RIGAUD</t>
  </si>
  <si>
    <t>ROMANET</t>
  </si>
  <si>
    <t>RONNEAU</t>
  </si>
  <si>
    <t>ROUSSEAU</t>
  </si>
  <si>
    <t>ROUSSELET</t>
  </si>
  <si>
    <t>SAADE</t>
  </si>
  <si>
    <t>SALIN</t>
  </si>
  <si>
    <t>SCHLESSER</t>
  </si>
  <si>
    <t>SCHUTZ</t>
  </si>
  <si>
    <t>SEGUIN</t>
  </si>
  <si>
    <t>SEPREZ</t>
  </si>
  <si>
    <t>TARTARIN</t>
  </si>
  <si>
    <t>TERRET</t>
  </si>
  <si>
    <t>THENON</t>
  </si>
  <si>
    <t>TRENTESAUX</t>
  </si>
  <si>
    <t>VASSEUR</t>
  </si>
  <si>
    <t>VERMEIRE</t>
  </si>
  <si>
    <t>VERNET</t>
  </si>
  <si>
    <t>VERRAND</t>
  </si>
  <si>
    <t>XU</t>
  </si>
  <si>
    <t>YAZJI</t>
  </si>
  <si>
    <t>Miaro</t>
  </si>
  <si>
    <t>NY TSIMIKORO</t>
  </si>
  <si>
    <t>Jura Morez</t>
  </si>
  <si>
    <t>Esp. Lons</t>
  </si>
  <si>
    <t>Liste clubs Jura</t>
  </si>
  <si>
    <t>25B</t>
  </si>
  <si>
    <t>01188</t>
  </si>
  <si>
    <t>MJC Dole</t>
  </si>
  <si>
    <t>Dole Foucherans</t>
  </si>
  <si>
    <t>Asnans Beauvoisin</t>
  </si>
  <si>
    <t>Longchaumois</t>
  </si>
  <si>
    <t>Mouchard</t>
  </si>
  <si>
    <t>Gevry</t>
  </si>
  <si>
    <t>Vercia</t>
  </si>
  <si>
    <t>AL Lons</t>
  </si>
  <si>
    <t>Dampierre</t>
  </si>
  <si>
    <t>Vadans</t>
  </si>
  <si>
    <t>Conliège</t>
  </si>
  <si>
    <t>Chris-Elian</t>
  </si>
  <si>
    <t>Mickaël</t>
  </si>
  <si>
    <t>19D</t>
  </si>
  <si>
    <t>Andelot Sirod</t>
  </si>
  <si>
    <t>Censeau</t>
  </si>
  <si>
    <t>Grand Lons</t>
  </si>
  <si>
    <t>Timéo</t>
  </si>
  <si>
    <t>PERRIN-MITON</t>
  </si>
  <si>
    <t>27G</t>
  </si>
  <si>
    <t>12G</t>
  </si>
  <si>
    <t>Solène</t>
  </si>
  <si>
    <t>MARSOUDET</t>
  </si>
  <si>
    <t>Elsa</t>
  </si>
  <si>
    <t>Aurélie</t>
  </si>
  <si>
    <t>ROYET</t>
  </si>
  <si>
    <t>Réchésy</t>
  </si>
  <si>
    <t>Marion</t>
  </si>
  <si>
    <t>LEGUBE</t>
  </si>
  <si>
    <t>Flora</t>
  </si>
  <si>
    <t>LEMERI</t>
  </si>
  <si>
    <t>Lisa</t>
  </si>
  <si>
    <t>Aurelie</t>
  </si>
  <si>
    <t>PEUGEOT</t>
  </si>
  <si>
    <t>CHAGUE</t>
  </si>
  <si>
    <t>DEPIERRE</t>
  </si>
  <si>
    <t>KIRAKOSIAN</t>
  </si>
  <si>
    <t>Mélodie</t>
  </si>
  <si>
    <t>Naré</t>
  </si>
  <si>
    <t>BADOUX</t>
  </si>
  <si>
    <t>BAUD</t>
  </si>
  <si>
    <t>BERTHAUD</t>
  </si>
  <si>
    <t>CARD</t>
  </si>
  <si>
    <t>CHEVRIAU</t>
  </si>
  <si>
    <t>DAMBROSIO</t>
  </si>
  <si>
    <t>FENOUILLET</t>
  </si>
  <si>
    <t>GASCUEL</t>
  </si>
  <si>
    <t>GENET</t>
  </si>
  <si>
    <t>JACQUIER</t>
  </si>
  <si>
    <t>LIPPARELLI</t>
  </si>
  <si>
    <t>MITAUX</t>
  </si>
  <si>
    <t>MURTIN</t>
  </si>
  <si>
    <t>NAUROY</t>
  </si>
  <si>
    <t>POIFFAUT</t>
  </si>
  <si>
    <t>PRAVAZ</t>
  </si>
  <si>
    <t>Eliette</t>
  </si>
  <si>
    <t>Nadine</t>
  </si>
  <si>
    <t>Cassandra</t>
  </si>
  <si>
    <t>Lauriane</t>
  </si>
  <si>
    <t>Gisele</t>
  </si>
  <si>
    <t>Marilyne</t>
  </si>
  <si>
    <t>Christiane</t>
  </si>
  <si>
    <t>Anita</t>
  </si>
  <si>
    <t>Shelley</t>
  </si>
  <si>
    <t>Valentine</t>
  </si>
  <si>
    <t>Fanette</t>
  </si>
  <si>
    <t>Patricia</t>
  </si>
  <si>
    <t>Juliette</t>
  </si>
  <si>
    <t>Maelle</t>
  </si>
  <si>
    <t>Isaline</t>
  </si>
  <si>
    <t>Julie</t>
  </si>
  <si>
    <t>Cathline</t>
  </si>
  <si>
    <t>Alix</t>
  </si>
  <si>
    <t>Elise</t>
  </si>
  <si>
    <t>Miantsa</t>
  </si>
  <si>
    <t>NY TSISANDAINA</t>
  </si>
  <si>
    <t>21C</t>
  </si>
  <si>
    <t>65B</t>
  </si>
  <si>
    <t>1A</t>
  </si>
  <si>
    <t>10A</t>
  </si>
  <si>
    <t>0111914</t>
  </si>
  <si>
    <t>180A</t>
  </si>
  <si>
    <t>290A</t>
  </si>
  <si>
    <t>460A</t>
  </si>
  <si>
    <t>Amélia</t>
  </si>
  <si>
    <t>Alizée</t>
  </si>
  <si>
    <t>+40</t>
  </si>
  <si>
    <t>-9</t>
  </si>
  <si>
    <t>Catégorie :</t>
  </si>
  <si>
    <t>NQ</t>
  </si>
  <si>
    <t>Franck</t>
  </si>
  <si>
    <t>BERTIN-DENIS</t>
  </si>
  <si>
    <t>FETU-FENNETEAU</t>
  </si>
  <si>
    <t>FLENET-BONVALOT</t>
  </si>
  <si>
    <t>DUVERNEY-PRET</t>
  </si>
  <si>
    <t>GARNACHE-CREUILLOT</t>
  </si>
  <si>
    <t>GRIFFOND-BOITIER</t>
  </si>
  <si>
    <t>GUENOT-INNESTI</t>
  </si>
  <si>
    <t>HARTMANN-SERRIERE</t>
  </si>
  <si>
    <t>Jean-Michel</t>
  </si>
  <si>
    <t>KAWCZAK</t>
  </si>
  <si>
    <t>PROS-TOURNIER</t>
  </si>
  <si>
    <t>SIMON-CHOPARD</t>
  </si>
  <si>
    <t>VANDEWALLE</t>
  </si>
  <si>
    <t>BENIER-ROLLET</t>
  </si>
  <si>
    <t>Eloise</t>
  </si>
  <si>
    <t>Anays</t>
  </si>
  <si>
    <t>PS Besançon</t>
  </si>
  <si>
    <t>Torpes Boussières</t>
  </si>
  <si>
    <t>Saulx de Vesoul</t>
  </si>
  <si>
    <t>Les Auxons</t>
  </si>
  <si>
    <t>Arbouans</t>
  </si>
  <si>
    <t>Mont ss Vaudrey</t>
  </si>
  <si>
    <t>Châtenois les Forges</t>
  </si>
  <si>
    <t>Châtillon le Duc</t>
  </si>
  <si>
    <t>Montrond le Château</t>
  </si>
  <si>
    <t>Val St Eloi</t>
  </si>
  <si>
    <t>L'Isle/Doubs</t>
  </si>
  <si>
    <t>St-Loup/Semouse</t>
  </si>
  <si>
    <t>BRC Besançon</t>
  </si>
  <si>
    <t>Organisme :</t>
  </si>
  <si>
    <t>Franche-Comté</t>
  </si>
  <si>
    <t>Départemental (Criterium)</t>
  </si>
  <si>
    <t>Départemental (Finales)</t>
  </si>
  <si>
    <t>Organismes</t>
  </si>
  <si>
    <t>1 Tableaux Criterium</t>
  </si>
  <si>
    <t>2 Finales Catégories distinctes</t>
  </si>
  <si>
    <t>3 Finales Vétéran</t>
  </si>
  <si>
    <t>4 Finales Senior</t>
  </si>
  <si>
    <t>5 Finales Junior</t>
  </si>
  <si>
    <t>6 Finales Cadet</t>
  </si>
  <si>
    <t>7 Finales Minime</t>
  </si>
  <si>
    <t>8 Finales Benjamin</t>
  </si>
  <si>
    <t>9 Finales Poussin</t>
  </si>
  <si>
    <t>Liste clubs Besançon</t>
  </si>
  <si>
    <t>Morre la Vèze</t>
  </si>
  <si>
    <t>Morre La Vèze</t>
  </si>
  <si>
    <t>Saint Ferjeux</t>
  </si>
  <si>
    <t>Total</t>
  </si>
  <si>
    <t>&lt;NIVEAU 1&gt;</t>
  </si>
  <si>
    <t>&lt;NIVEAU 2&gt;</t>
  </si>
  <si>
    <t>&lt;Sexe&gt;</t>
  </si>
  <si>
    <t>&lt;Catégorie&gt;</t>
  </si>
  <si>
    <t>*</t>
  </si>
  <si>
    <t>Idriss</t>
  </si>
  <si>
    <t>BECHIKHA</t>
  </si>
  <si>
    <t>BEY</t>
  </si>
  <si>
    <t> 2513383</t>
  </si>
  <si>
    <t> 2516084</t>
  </si>
  <si>
    <t> 2516110</t>
  </si>
  <si>
    <t>CAILLE</t>
  </si>
  <si>
    <t> 2515496</t>
  </si>
  <si>
    <t>CALAND</t>
  </si>
  <si>
    <t> 2512953</t>
  </si>
  <si>
    <t>COLOMBIN</t>
  </si>
  <si>
    <t> 9A980</t>
  </si>
  <si>
    <t>CARACCIOLO</t>
  </si>
  <si>
    <t>Olivier</t>
  </si>
  <si>
    <t>DAHIREL</t>
  </si>
  <si>
    <t>DUBRULLE</t>
  </si>
  <si>
    <t>LEHERISSEY</t>
  </si>
  <si>
    <t>LEONARD</t>
  </si>
  <si>
    <t>MANIE</t>
  </si>
  <si>
    <t>MASSACRIER</t>
  </si>
  <si>
    <t>OSSWALD</t>
  </si>
  <si>
    <t>PAILLE</t>
  </si>
  <si>
    <t>PARMEGIANI</t>
  </si>
  <si>
    <t>Méhdi</t>
  </si>
  <si>
    <t>PELLET</t>
  </si>
  <si>
    <t>PRILLARD</t>
  </si>
  <si>
    <t>QUARROZ</t>
  </si>
  <si>
    <t>ROXIN</t>
  </si>
  <si>
    <t>TERREAUX</t>
  </si>
  <si>
    <t>THIBAUD</t>
  </si>
  <si>
    <t>VIELLE</t>
  </si>
  <si>
    <t>Richard</t>
  </si>
  <si>
    <t>VIGUIER</t>
  </si>
  <si>
    <t>Pouilley les Vignes</t>
  </si>
  <si>
    <t>BERNANOS</t>
  </si>
  <si>
    <t> 903999</t>
  </si>
  <si>
    <t>BOURGEOIS</t>
  </si>
  <si>
    <t> 904874</t>
  </si>
  <si>
    <t> 905254</t>
  </si>
  <si>
    <t>Didier</t>
  </si>
  <si>
    <t>JACOULOT</t>
  </si>
  <si>
    <t> 902793</t>
  </si>
  <si>
    <t>LE MERCIER</t>
  </si>
  <si>
    <t> 904694</t>
  </si>
  <si>
    <t>LEFOULON</t>
  </si>
  <si>
    <t> 905318</t>
  </si>
  <si>
    <t> 905314</t>
  </si>
  <si>
    <t>PANICALI</t>
  </si>
  <si>
    <t> 5416821</t>
  </si>
  <si>
    <t>PELTIER</t>
  </si>
  <si>
    <t> 905080</t>
  </si>
  <si>
    <t>VERNA</t>
  </si>
  <si>
    <t> 904542</t>
  </si>
  <si>
    <t>9A980</t>
  </si>
  <si>
    <t>2532</t>
  </si>
  <si>
    <t>7097</t>
  </si>
  <si>
    <t>25956</t>
  </si>
  <si>
    <t>39367</t>
  </si>
  <si>
    <t>90757</t>
  </si>
  <si>
    <t>212267</t>
  </si>
  <si>
    <t>252920</t>
  </si>
  <si>
    <t>253310</t>
  </si>
  <si>
    <t>254488</t>
  </si>
  <si>
    <t>255298</t>
  </si>
  <si>
    <t>255592</t>
  </si>
  <si>
    <t>255652</t>
  </si>
  <si>
    <t>256155</t>
  </si>
  <si>
    <t>256324</t>
  </si>
  <si>
    <t>256918</t>
  </si>
  <si>
    <t>257085</t>
  </si>
  <si>
    <t>257283</t>
  </si>
  <si>
    <t>257399</t>
  </si>
  <si>
    <t>257565</t>
  </si>
  <si>
    <t>257682</t>
  </si>
  <si>
    <t>257729</t>
  </si>
  <si>
    <t>258388</t>
  </si>
  <si>
    <t>258591</t>
  </si>
  <si>
    <t>258763</t>
  </si>
  <si>
    <t>258994</t>
  </si>
  <si>
    <t>259198</t>
  </si>
  <si>
    <t>259845</t>
  </si>
  <si>
    <t>259865</t>
  </si>
  <si>
    <t>259895</t>
  </si>
  <si>
    <t>259941</t>
  </si>
  <si>
    <t>259997</t>
  </si>
  <si>
    <t>307295</t>
  </si>
  <si>
    <t>365252</t>
  </si>
  <si>
    <t>392696</t>
  </si>
  <si>
    <t>392742</t>
  </si>
  <si>
    <t>392935</t>
  </si>
  <si>
    <t>393128</t>
  </si>
  <si>
    <t>393243</t>
  </si>
  <si>
    <t>393575</t>
  </si>
  <si>
    <t>393621</t>
  </si>
  <si>
    <t>393819</t>
  </si>
  <si>
    <t>393842</t>
  </si>
  <si>
    <t>393952</t>
  </si>
  <si>
    <t>393991</t>
  </si>
  <si>
    <t>394010</t>
  </si>
  <si>
    <t>394078</t>
  </si>
  <si>
    <t>394139</t>
  </si>
  <si>
    <t>394360</t>
  </si>
  <si>
    <t>394517</t>
  </si>
  <si>
    <t>394521</t>
  </si>
  <si>
    <t>394524</t>
  </si>
  <si>
    <t>394556</t>
  </si>
  <si>
    <t>394602</t>
  </si>
  <si>
    <t>394639</t>
  </si>
  <si>
    <t>394708</t>
  </si>
  <si>
    <t>394954</t>
  </si>
  <si>
    <t>394994</t>
  </si>
  <si>
    <t>395065</t>
  </si>
  <si>
    <t>395103</t>
  </si>
  <si>
    <t>395224</t>
  </si>
  <si>
    <t>395292</t>
  </si>
  <si>
    <t>395295</t>
  </si>
  <si>
    <t>395299</t>
  </si>
  <si>
    <t>395321</t>
  </si>
  <si>
    <t>395335</t>
  </si>
  <si>
    <t>395337</t>
  </si>
  <si>
    <t>395338</t>
  </si>
  <si>
    <t>395339</t>
  </si>
  <si>
    <t>395372</t>
  </si>
  <si>
    <t>395477</t>
  </si>
  <si>
    <t>395488</t>
  </si>
  <si>
    <t>395515</t>
  </si>
  <si>
    <t>395545</t>
  </si>
  <si>
    <t>395568</t>
  </si>
  <si>
    <t>395592</t>
  </si>
  <si>
    <t>395729</t>
  </si>
  <si>
    <t>395741</t>
  </si>
  <si>
    <t>395746</t>
  </si>
  <si>
    <t>395749</t>
  </si>
  <si>
    <t>395770</t>
  </si>
  <si>
    <t>395779</t>
  </si>
  <si>
    <t>395788</t>
  </si>
  <si>
    <t>395793</t>
  </si>
  <si>
    <t>395801</t>
  </si>
  <si>
    <t>395808</t>
  </si>
  <si>
    <t>395828</t>
  </si>
  <si>
    <t>395835</t>
  </si>
  <si>
    <t>395896</t>
  </si>
  <si>
    <t>395932</t>
  </si>
  <si>
    <t>395933</t>
  </si>
  <si>
    <t>395940</t>
  </si>
  <si>
    <t>395945</t>
  </si>
  <si>
    <t>395956</t>
  </si>
  <si>
    <t>395957</t>
  </si>
  <si>
    <t>395967</t>
  </si>
  <si>
    <t>395975</t>
  </si>
  <si>
    <t>395982</t>
  </si>
  <si>
    <t>395984</t>
  </si>
  <si>
    <t>395987</t>
  </si>
  <si>
    <t>395989</t>
  </si>
  <si>
    <t>396016</t>
  </si>
  <si>
    <t>396035</t>
  </si>
  <si>
    <t>396041</t>
  </si>
  <si>
    <t>396044</t>
  </si>
  <si>
    <t>396054</t>
  </si>
  <si>
    <t>396098</t>
  </si>
  <si>
    <t>396102</t>
  </si>
  <si>
    <t>396158</t>
  </si>
  <si>
    <t>396163</t>
  </si>
  <si>
    <t>396170</t>
  </si>
  <si>
    <t>396176</t>
  </si>
  <si>
    <t>396177</t>
  </si>
  <si>
    <t>396180</t>
  </si>
  <si>
    <t>396182</t>
  </si>
  <si>
    <t>396184</t>
  </si>
  <si>
    <t>396187</t>
  </si>
  <si>
    <t>396193</t>
  </si>
  <si>
    <t>396194</t>
  </si>
  <si>
    <t>396200</t>
  </si>
  <si>
    <t>396204</t>
  </si>
  <si>
    <t>396209</t>
  </si>
  <si>
    <t>396220</t>
  </si>
  <si>
    <t>396222</t>
  </si>
  <si>
    <t>396224</t>
  </si>
  <si>
    <t>396226</t>
  </si>
  <si>
    <t>396230</t>
  </si>
  <si>
    <t>396231</t>
  </si>
  <si>
    <t>396233</t>
  </si>
  <si>
    <t>396237</t>
  </si>
  <si>
    <t>396245</t>
  </si>
  <si>
    <t>396249</t>
  </si>
  <si>
    <t>396253</t>
  </si>
  <si>
    <t>396259</t>
  </si>
  <si>
    <t>396262</t>
  </si>
  <si>
    <t>396270</t>
  </si>
  <si>
    <t>396274</t>
  </si>
  <si>
    <t>396279</t>
  </si>
  <si>
    <t>396282</t>
  </si>
  <si>
    <t>396294</t>
  </si>
  <si>
    <t>396295</t>
  </si>
  <si>
    <t>396331</t>
  </si>
  <si>
    <t>396337</t>
  </si>
  <si>
    <t>396447</t>
  </si>
  <si>
    <t>396452</t>
  </si>
  <si>
    <t>396460</t>
  </si>
  <si>
    <t>396464</t>
  </si>
  <si>
    <t>396466</t>
  </si>
  <si>
    <t>396474</t>
  </si>
  <si>
    <t>396478</t>
  </si>
  <si>
    <t>396504</t>
  </si>
  <si>
    <t>396508</t>
  </si>
  <si>
    <t>396513</t>
  </si>
  <si>
    <t>396529</t>
  </si>
  <si>
    <t>396530</t>
  </si>
  <si>
    <t>686381</t>
  </si>
  <si>
    <t>702623</t>
  </si>
  <si>
    <t>703307</t>
  </si>
  <si>
    <t>703554</t>
  </si>
  <si>
    <t>703604</t>
  </si>
  <si>
    <t>703839</t>
  </si>
  <si>
    <t>703973</t>
  </si>
  <si>
    <t>703988</t>
  </si>
  <si>
    <t>704044</t>
  </si>
  <si>
    <t>704065</t>
  </si>
  <si>
    <t>704230</t>
  </si>
  <si>
    <t>704249</t>
  </si>
  <si>
    <t>704295</t>
  </si>
  <si>
    <t>704322</t>
  </si>
  <si>
    <t>704323</t>
  </si>
  <si>
    <t>704448</t>
  </si>
  <si>
    <t>704644</t>
  </si>
  <si>
    <t>704679</t>
  </si>
  <si>
    <t>704749</t>
  </si>
  <si>
    <t>704772</t>
  </si>
  <si>
    <t>704792</t>
  </si>
  <si>
    <t>704804</t>
  </si>
  <si>
    <t>704885</t>
  </si>
  <si>
    <t>704913</t>
  </si>
  <si>
    <t>704918</t>
  </si>
  <si>
    <t>705063</t>
  </si>
  <si>
    <t>705076</t>
  </si>
  <si>
    <t>705088</t>
  </si>
  <si>
    <t>705141</t>
  </si>
  <si>
    <t>705164</t>
  </si>
  <si>
    <t>705165</t>
  </si>
  <si>
    <t>705186</t>
  </si>
  <si>
    <t>705441</t>
  </si>
  <si>
    <t>705498</t>
  </si>
  <si>
    <t>705501</t>
  </si>
  <si>
    <t>705518</t>
  </si>
  <si>
    <t>705584</t>
  </si>
  <si>
    <t>705600</t>
  </si>
  <si>
    <t>705601</t>
  </si>
  <si>
    <t>705991</t>
  </si>
  <si>
    <t>706010</t>
  </si>
  <si>
    <t>706043</t>
  </si>
  <si>
    <t>706058</t>
  </si>
  <si>
    <t>706061</t>
  </si>
  <si>
    <t>706186</t>
  </si>
  <si>
    <t>706193</t>
  </si>
  <si>
    <t>706352</t>
  </si>
  <si>
    <t>706355</t>
  </si>
  <si>
    <t>706388</t>
  </si>
  <si>
    <t>706412</t>
  </si>
  <si>
    <t>706416</t>
  </si>
  <si>
    <t>706423</t>
  </si>
  <si>
    <t>706424</t>
  </si>
  <si>
    <t>706427</t>
  </si>
  <si>
    <t>706432</t>
  </si>
  <si>
    <t>706444</t>
  </si>
  <si>
    <t>706446</t>
  </si>
  <si>
    <t>706448</t>
  </si>
  <si>
    <t>706449</t>
  </si>
  <si>
    <t>706458</t>
  </si>
  <si>
    <t>706467</t>
  </si>
  <si>
    <t>706468</t>
  </si>
  <si>
    <t>706490</t>
  </si>
  <si>
    <t>706491</t>
  </si>
  <si>
    <t>706495</t>
  </si>
  <si>
    <t>706519</t>
  </si>
  <si>
    <t>706533</t>
  </si>
  <si>
    <t>706535</t>
  </si>
  <si>
    <t>706545</t>
  </si>
  <si>
    <t>706559</t>
  </si>
  <si>
    <t>706571</t>
  </si>
  <si>
    <t>706583</t>
  </si>
  <si>
    <t>706595</t>
  </si>
  <si>
    <t>706602</t>
  </si>
  <si>
    <t>706627</t>
  </si>
  <si>
    <t>706654</t>
  </si>
  <si>
    <t>706670</t>
  </si>
  <si>
    <t>706674</t>
  </si>
  <si>
    <t>706675</t>
  </si>
  <si>
    <t>706676</t>
  </si>
  <si>
    <t>706685</t>
  </si>
  <si>
    <t>706688</t>
  </si>
  <si>
    <t>706692</t>
  </si>
  <si>
    <t>706693</t>
  </si>
  <si>
    <t>706695</t>
  </si>
  <si>
    <t>706698</t>
  </si>
  <si>
    <t>706704</t>
  </si>
  <si>
    <t>706709</t>
  </si>
  <si>
    <t>706710</t>
  </si>
  <si>
    <t>706719</t>
  </si>
  <si>
    <t>706732</t>
  </si>
  <si>
    <t>706733</t>
  </si>
  <si>
    <t>706750</t>
  </si>
  <si>
    <t>706773</t>
  </si>
  <si>
    <t>706784</t>
  </si>
  <si>
    <t>706795</t>
  </si>
  <si>
    <t>706831</t>
  </si>
  <si>
    <t>706834</t>
  </si>
  <si>
    <t>714151</t>
  </si>
  <si>
    <t>714941</t>
  </si>
  <si>
    <t>734239</t>
  </si>
  <si>
    <t>901330</t>
  </si>
  <si>
    <t>901530</t>
  </si>
  <si>
    <t>902305</t>
  </si>
  <si>
    <t>902627</t>
  </si>
  <si>
    <t>902777</t>
  </si>
  <si>
    <t>902793</t>
  </si>
  <si>
    <t>903174</t>
  </si>
  <si>
    <t>903190</t>
  </si>
  <si>
    <t>903303</t>
  </si>
  <si>
    <t>903450</t>
  </si>
  <si>
    <t>903570</t>
  </si>
  <si>
    <t>903614</t>
  </si>
  <si>
    <t>903770</t>
  </si>
  <si>
    <t>903818</t>
  </si>
  <si>
    <t>903900</t>
  </si>
  <si>
    <t>903999</t>
  </si>
  <si>
    <t>904002</t>
  </si>
  <si>
    <t>904026</t>
  </si>
  <si>
    <t>904045</t>
  </si>
  <si>
    <t>904048</t>
  </si>
  <si>
    <t>904095</t>
  </si>
  <si>
    <t>904114</t>
  </si>
  <si>
    <t>904128</t>
  </si>
  <si>
    <t>904138</t>
  </si>
  <si>
    <t>904147</t>
  </si>
  <si>
    <t>904165</t>
  </si>
  <si>
    <t>904283</t>
  </si>
  <si>
    <t>904370</t>
  </si>
  <si>
    <t>904374</t>
  </si>
  <si>
    <t>904519</t>
  </si>
  <si>
    <t>904538</t>
  </si>
  <si>
    <t>904539</t>
  </si>
  <si>
    <t>904542</t>
  </si>
  <si>
    <t>904543</t>
  </si>
  <si>
    <t>904563</t>
  </si>
  <si>
    <t>904679</t>
  </si>
  <si>
    <t>904694</t>
  </si>
  <si>
    <t>904716</t>
  </si>
  <si>
    <t>904731</t>
  </si>
  <si>
    <t>904768</t>
  </si>
  <si>
    <t>904808</t>
  </si>
  <si>
    <t>904874</t>
  </si>
  <si>
    <t>904911</t>
  </si>
  <si>
    <t>904913</t>
  </si>
  <si>
    <t>904949</t>
  </si>
  <si>
    <t>904955</t>
  </si>
  <si>
    <t>904959</t>
  </si>
  <si>
    <t>905043</t>
  </si>
  <si>
    <t>905051</t>
  </si>
  <si>
    <t>905066</t>
  </si>
  <si>
    <t>905080</t>
  </si>
  <si>
    <t>905083</t>
  </si>
  <si>
    <t>905094</t>
  </si>
  <si>
    <t>905246</t>
  </si>
  <si>
    <t>905253</t>
  </si>
  <si>
    <t>905254</t>
  </si>
  <si>
    <t>905279</t>
  </si>
  <si>
    <t>905314</t>
  </si>
  <si>
    <t>905318</t>
  </si>
  <si>
    <t>905334</t>
  </si>
  <si>
    <t>905337</t>
  </si>
  <si>
    <t>905338</t>
  </si>
  <si>
    <t>905363</t>
  </si>
  <si>
    <t>905409</t>
  </si>
  <si>
    <t>905479</t>
  </si>
  <si>
    <t>2110571</t>
  </si>
  <si>
    <t>2510333</t>
  </si>
  <si>
    <t>2510370</t>
  </si>
  <si>
    <t>2510562</t>
  </si>
  <si>
    <t>2510648</t>
  </si>
  <si>
    <t>2510800</t>
  </si>
  <si>
    <t>2510819</t>
  </si>
  <si>
    <t>2510835</t>
  </si>
  <si>
    <t>2510851</t>
  </si>
  <si>
    <t>2510879</t>
  </si>
  <si>
    <t>2511151</t>
  </si>
  <si>
    <t>2511418</t>
  </si>
  <si>
    <t>2511546</t>
  </si>
  <si>
    <t>2511731</t>
  </si>
  <si>
    <t>2511751</t>
  </si>
  <si>
    <t>2511762</t>
  </si>
  <si>
    <t>2511797</t>
  </si>
  <si>
    <t>2511816</t>
  </si>
  <si>
    <t>2511836</t>
  </si>
  <si>
    <t>2511881</t>
  </si>
  <si>
    <t>2511903</t>
  </si>
  <si>
    <t>2511994</t>
  </si>
  <si>
    <t>2512053</t>
  </si>
  <si>
    <t>2512188</t>
  </si>
  <si>
    <t>2512193</t>
  </si>
  <si>
    <t>2512202</t>
  </si>
  <si>
    <t>2512244</t>
  </si>
  <si>
    <t>2512278</t>
  </si>
  <si>
    <t>2512598</t>
  </si>
  <si>
    <t>2512616</t>
  </si>
  <si>
    <t>2512617</t>
  </si>
  <si>
    <t>2512822</t>
  </si>
  <si>
    <t>2512823</t>
  </si>
  <si>
    <t>2512834</t>
  </si>
  <si>
    <t>2512911</t>
  </si>
  <si>
    <t>2512953</t>
  </si>
  <si>
    <t>2512990</t>
  </si>
  <si>
    <t>2513082</t>
  </si>
  <si>
    <t>2513096</t>
  </si>
  <si>
    <t>2513103</t>
  </si>
  <si>
    <t>2513133</t>
  </si>
  <si>
    <t>2513162</t>
  </si>
  <si>
    <t>2513187</t>
  </si>
  <si>
    <t>2513210</t>
  </si>
  <si>
    <t>2513230</t>
  </si>
  <si>
    <t>2513240</t>
  </si>
  <si>
    <t>2513241</t>
  </si>
  <si>
    <t>2513274</t>
  </si>
  <si>
    <t>2513364</t>
  </si>
  <si>
    <t>2513383</t>
  </si>
  <si>
    <t>2513437</t>
  </si>
  <si>
    <t>2513514</t>
  </si>
  <si>
    <t>2513526</t>
  </si>
  <si>
    <t>2513528</t>
  </si>
  <si>
    <t>2513530</t>
  </si>
  <si>
    <t>2513564</t>
  </si>
  <si>
    <t>2513571</t>
  </si>
  <si>
    <t>2513586</t>
  </si>
  <si>
    <t>2513616</t>
  </si>
  <si>
    <t>2513689</t>
  </si>
  <si>
    <t>2513691</t>
  </si>
  <si>
    <t>2513755</t>
  </si>
  <si>
    <t>2513807</t>
  </si>
  <si>
    <t>2513848</t>
  </si>
  <si>
    <t>2513914</t>
  </si>
  <si>
    <t>2513942</t>
  </si>
  <si>
    <t>2513963</t>
  </si>
  <si>
    <t>2513967</t>
  </si>
  <si>
    <t>2514012</t>
  </si>
  <si>
    <t>2514032</t>
  </si>
  <si>
    <t>2514049</t>
  </si>
  <si>
    <t>2514188</t>
  </si>
  <si>
    <t>2514199</t>
  </si>
  <si>
    <t>2514212</t>
  </si>
  <si>
    <t>2514245</t>
  </si>
  <si>
    <t>2514259</t>
  </si>
  <si>
    <t>2514356</t>
  </si>
  <si>
    <t>2514387</t>
  </si>
  <si>
    <t>2514393</t>
  </si>
  <si>
    <t>2514399</t>
  </si>
  <si>
    <t>2514424</t>
  </si>
  <si>
    <t>2514442</t>
  </si>
  <si>
    <t>2514464</t>
  </si>
  <si>
    <t>2514476</t>
  </si>
  <si>
    <t>2514506</t>
  </si>
  <si>
    <t>2514509</t>
  </si>
  <si>
    <t>2514510</t>
  </si>
  <si>
    <t>2514530</t>
  </si>
  <si>
    <t>2514547</t>
  </si>
  <si>
    <t>2514564</t>
  </si>
  <si>
    <t>2514569</t>
  </si>
  <si>
    <t>2514584</t>
  </si>
  <si>
    <t>2514596</t>
  </si>
  <si>
    <t>2514613</t>
  </si>
  <si>
    <t>2514623</t>
  </si>
  <si>
    <t>2514629</t>
  </si>
  <si>
    <t>2514635</t>
  </si>
  <si>
    <t>2514642</t>
  </si>
  <si>
    <t>2514658</t>
  </si>
  <si>
    <t>2514659</t>
  </si>
  <si>
    <t>2514668</t>
  </si>
  <si>
    <t>2514673</t>
  </si>
  <si>
    <t>2514709</t>
  </si>
  <si>
    <t>2514733</t>
  </si>
  <si>
    <t>2514734</t>
  </si>
  <si>
    <t>2514781</t>
  </si>
  <si>
    <t>2514805</t>
  </si>
  <si>
    <t>2514817</t>
  </si>
  <si>
    <t>2514862</t>
  </si>
  <si>
    <t>2514864</t>
  </si>
  <si>
    <t>2514893</t>
  </si>
  <si>
    <t>2514934</t>
  </si>
  <si>
    <t>2514941</t>
  </si>
  <si>
    <t>2514991</t>
  </si>
  <si>
    <t>2514999</t>
  </si>
  <si>
    <t>2515010</t>
  </si>
  <si>
    <t>2515021</t>
  </si>
  <si>
    <t>2515039</t>
  </si>
  <si>
    <t>2515049</t>
  </si>
  <si>
    <t>2515050</t>
  </si>
  <si>
    <t>2515052</t>
  </si>
  <si>
    <t>2515069</t>
  </si>
  <si>
    <t>2515084</t>
  </si>
  <si>
    <t>2515109</t>
  </si>
  <si>
    <t>2515125</t>
  </si>
  <si>
    <t>2515134</t>
  </si>
  <si>
    <t>2515137</t>
  </si>
  <si>
    <t>2515142</t>
  </si>
  <si>
    <t>2515154</t>
  </si>
  <si>
    <t>2515164</t>
  </si>
  <si>
    <t>2515177</t>
  </si>
  <si>
    <t>2515178</t>
  </si>
  <si>
    <t>2515183</t>
  </si>
  <si>
    <t>2515186</t>
  </si>
  <si>
    <t>2515191</t>
  </si>
  <si>
    <t>2515205</t>
  </si>
  <si>
    <t>2515225</t>
  </si>
  <si>
    <t>2515256</t>
  </si>
  <si>
    <t>2515262</t>
  </si>
  <si>
    <t>2515281</t>
  </si>
  <si>
    <t>2515290</t>
  </si>
  <si>
    <t>2515308</t>
  </si>
  <si>
    <t>2515324</t>
  </si>
  <si>
    <t>2515347</t>
  </si>
  <si>
    <t>2515354</t>
  </si>
  <si>
    <t>2515356</t>
  </si>
  <si>
    <t>2515383</t>
  </si>
  <si>
    <t>2515390</t>
  </si>
  <si>
    <t>2515403</t>
  </si>
  <si>
    <t>2515406</t>
  </si>
  <si>
    <t>2515410</t>
  </si>
  <si>
    <t>2515413</t>
  </si>
  <si>
    <t>2515418</t>
  </si>
  <si>
    <t>2515419</t>
  </si>
  <si>
    <t>2515420</t>
  </si>
  <si>
    <t>2515421</t>
  </si>
  <si>
    <t>2515432</t>
  </si>
  <si>
    <t>2515433</t>
  </si>
  <si>
    <t>2515439</t>
  </si>
  <si>
    <t>2515440</t>
  </si>
  <si>
    <t>2515446</t>
  </si>
  <si>
    <t>2515448</t>
  </si>
  <si>
    <t>2515449</t>
  </si>
  <si>
    <t>2515451</t>
  </si>
  <si>
    <t>2515453</t>
  </si>
  <si>
    <t>2515457</t>
  </si>
  <si>
    <t>2515463</t>
  </si>
  <si>
    <t>2515466</t>
  </si>
  <si>
    <t>2515469</t>
  </si>
  <si>
    <t>2515470</t>
  </si>
  <si>
    <t>2515472</t>
  </si>
  <si>
    <t>2515473</t>
  </si>
  <si>
    <t>2515489</t>
  </si>
  <si>
    <t>2515493</t>
  </si>
  <si>
    <t>2515496</t>
  </si>
  <si>
    <t>2515501</t>
  </si>
  <si>
    <t>2515516</t>
  </si>
  <si>
    <t>2515519</t>
  </si>
  <si>
    <t>2515533</t>
  </si>
  <si>
    <t>2515535</t>
  </si>
  <si>
    <t>2515541</t>
  </si>
  <si>
    <t>2515542</t>
  </si>
  <si>
    <t>2515561</t>
  </si>
  <si>
    <t>2515600</t>
  </si>
  <si>
    <t>2515613</t>
  </si>
  <si>
    <t>2515616</t>
  </si>
  <si>
    <t>2515623</t>
  </si>
  <si>
    <t>2515628</t>
  </si>
  <si>
    <t>2515632</t>
  </si>
  <si>
    <t>2515633</t>
  </si>
  <si>
    <t>2515635</t>
  </si>
  <si>
    <t>2515637</t>
  </si>
  <si>
    <t>2515640</t>
  </si>
  <si>
    <t>2515648</t>
  </si>
  <si>
    <t>2515685</t>
  </si>
  <si>
    <t>2515716</t>
  </si>
  <si>
    <t>2515717</t>
  </si>
  <si>
    <t>2515729</t>
  </si>
  <si>
    <t>2515734</t>
  </si>
  <si>
    <t>2515746</t>
  </si>
  <si>
    <t>2515747</t>
  </si>
  <si>
    <t>2515755</t>
  </si>
  <si>
    <t>2515758</t>
  </si>
  <si>
    <t>2515764</t>
  </si>
  <si>
    <t>2515766</t>
  </si>
  <si>
    <t>2515769</t>
  </si>
  <si>
    <t>2515770</t>
  </si>
  <si>
    <t>2515772</t>
  </si>
  <si>
    <t>2515783</t>
  </si>
  <si>
    <t>2515788</t>
  </si>
  <si>
    <t>2515799</t>
  </si>
  <si>
    <t>2515803</t>
  </si>
  <si>
    <t>2515804</t>
  </si>
  <si>
    <t>2515807</t>
  </si>
  <si>
    <t>2515808</t>
  </si>
  <si>
    <t>2515809</t>
  </si>
  <si>
    <t>2515812</t>
  </si>
  <si>
    <t>2515820</t>
  </si>
  <si>
    <t>2515823</t>
  </si>
  <si>
    <t>2515839</t>
  </si>
  <si>
    <t>2515856</t>
  </si>
  <si>
    <t>2515862</t>
  </si>
  <si>
    <t>2515865</t>
  </si>
  <si>
    <t>2515872</t>
  </si>
  <si>
    <t>2515876</t>
  </si>
  <si>
    <t>2515889</t>
  </si>
  <si>
    <t>2515893</t>
  </si>
  <si>
    <t>2515898</t>
  </si>
  <si>
    <t>2515910</t>
  </si>
  <si>
    <t>2515912</t>
  </si>
  <si>
    <t>2515944</t>
  </si>
  <si>
    <t>2515953</t>
  </si>
  <si>
    <t>2515957</t>
  </si>
  <si>
    <t>2515958</t>
  </si>
  <si>
    <t>2515972</t>
  </si>
  <si>
    <t>2515989</t>
  </si>
  <si>
    <t>2516000</t>
  </si>
  <si>
    <t>2516008</t>
  </si>
  <si>
    <t>2516031</t>
  </si>
  <si>
    <t>2516035</t>
  </si>
  <si>
    <t>2516041</t>
  </si>
  <si>
    <t>2516042</t>
  </si>
  <si>
    <t>2516043</t>
  </si>
  <si>
    <t>2516051</t>
  </si>
  <si>
    <t>2516053</t>
  </si>
  <si>
    <t>2516065</t>
  </si>
  <si>
    <t>2516068</t>
  </si>
  <si>
    <t>2516069</t>
  </si>
  <si>
    <t>2516071</t>
  </si>
  <si>
    <t>2516076</t>
  </si>
  <si>
    <t>2516077</t>
  </si>
  <si>
    <t>2516082</t>
  </si>
  <si>
    <t>2516084</t>
  </si>
  <si>
    <t>2516086</t>
  </si>
  <si>
    <t>2516087</t>
  </si>
  <si>
    <t>2516089</t>
  </si>
  <si>
    <t>2516090</t>
  </si>
  <si>
    <t>2516091</t>
  </si>
  <si>
    <t>2516092</t>
  </si>
  <si>
    <t>2516099</t>
  </si>
  <si>
    <t>2516100</t>
  </si>
  <si>
    <t>2516103</t>
  </si>
  <si>
    <t>2516105</t>
  </si>
  <si>
    <t>2516109</t>
  </si>
  <si>
    <t>2516110</t>
  </si>
  <si>
    <t>2516116</t>
  </si>
  <si>
    <t>2516122</t>
  </si>
  <si>
    <t>2516123</t>
  </si>
  <si>
    <t>2516124</t>
  </si>
  <si>
    <t>2516125</t>
  </si>
  <si>
    <t>2516126</t>
  </si>
  <si>
    <t>2516132</t>
  </si>
  <si>
    <t>2516133</t>
  </si>
  <si>
    <t>2516141</t>
  </si>
  <si>
    <t>2516148</t>
  </si>
  <si>
    <t>2516161</t>
  </si>
  <si>
    <t>2516164</t>
  </si>
  <si>
    <t>2516169</t>
  </si>
  <si>
    <t>2516191</t>
  </si>
  <si>
    <t>2516194</t>
  </si>
  <si>
    <t>2516203</t>
  </si>
  <si>
    <t>2516206</t>
  </si>
  <si>
    <t>2516226</t>
  </si>
  <si>
    <t>2516231</t>
  </si>
  <si>
    <t>2516232</t>
  </si>
  <si>
    <t>2516246</t>
  </si>
  <si>
    <t>2516258</t>
  </si>
  <si>
    <t>2516268</t>
  </si>
  <si>
    <t>2516304</t>
  </si>
  <si>
    <t>2516305</t>
  </si>
  <si>
    <t>2516306</t>
  </si>
  <si>
    <t>2516314</t>
  </si>
  <si>
    <t>2516327</t>
  </si>
  <si>
    <t>2516367</t>
  </si>
  <si>
    <t>2516392</t>
  </si>
  <si>
    <t>2516396</t>
  </si>
  <si>
    <t>3416670</t>
  </si>
  <si>
    <t>5416821</t>
  </si>
  <si>
    <t>5612304</t>
  </si>
  <si>
    <t>5714820</t>
  </si>
  <si>
    <t>5950251</t>
  </si>
  <si>
    <t>6018658</t>
  </si>
  <si>
    <t>6711855</t>
  </si>
  <si>
    <t>7410091</t>
  </si>
  <si>
    <t>7510903</t>
  </si>
  <si>
    <t>7815470</t>
  </si>
  <si>
    <t>9131903</t>
  </si>
  <si>
    <t>9511610</t>
  </si>
  <si>
    <t>CORNU</t>
  </si>
  <si>
    <t>704938</t>
  </si>
  <si>
    <t>BROUILLARD</t>
  </si>
  <si>
    <t>706034</t>
  </si>
  <si>
    <t>706570</t>
  </si>
  <si>
    <t>FRICOT</t>
  </si>
  <si>
    <t>706728</t>
  </si>
  <si>
    <t>MANIN</t>
  </si>
  <si>
    <t>706843</t>
  </si>
  <si>
    <t>CUNAT</t>
  </si>
  <si>
    <t>901890</t>
  </si>
  <si>
    <t>Test inscrit</t>
  </si>
  <si>
    <t>Certif. Presenté</t>
  </si>
  <si>
    <t>CLUB PONGISTE DE GIROMAGNY</t>
  </si>
  <si>
    <t> 11900042</t>
  </si>
  <si>
    <t>Tradi</t>
  </si>
  <si>
    <t>82C </t>
  </si>
  <si>
    <t> 705076</t>
  </si>
  <si>
    <t>3E 80F </t>
  </si>
  <si>
    <t> 904519</t>
  </si>
  <si>
    <t>1E 75F </t>
  </si>
  <si>
    <t> 904563</t>
  </si>
  <si>
    <t>1C 55D </t>
  </si>
  <si>
    <t>ASM BELFORT FROIDEVAL</t>
  </si>
  <si>
    <t> 11900039</t>
  </si>
  <si>
    <t> 686381</t>
  </si>
  <si>
    <t>43D </t>
  </si>
  <si>
    <t> 903614</t>
  </si>
  <si>
    <t>4D 64E </t>
  </si>
  <si>
    <t> 903190</t>
  </si>
  <si>
    <t>1B 63C </t>
  </si>
  <si>
    <t> 704792</t>
  </si>
  <si>
    <t>3C 45D </t>
  </si>
  <si>
    <t> 904138</t>
  </si>
  <si>
    <t>2D 13E </t>
  </si>
  <si>
    <t> 903900</t>
  </si>
  <si>
    <t>2C 60D </t>
  </si>
  <si>
    <t>Jean-françois</t>
  </si>
  <si>
    <t> 904048</t>
  </si>
  <si>
    <t>55D </t>
  </si>
  <si>
    <t>LA SAVOUREUSE</t>
  </si>
  <si>
    <t> 11900028</t>
  </si>
  <si>
    <t> 254488</t>
  </si>
  <si>
    <t>57C </t>
  </si>
  <si>
    <t> 901530</t>
  </si>
  <si>
    <t>4C 65D </t>
  </si>
  <si>
    <t> 904026</t>
  </si>
  <si>
    <t>1C 30D </t>
  </si>
  <si>
    <t>Luca</t>
  </si>
  <si>
    <t>STEULLET</t>
  </si>
  <si>
    <t> 905363</t>
  </si>
  <si>
    <t>1B 6C </t>
  </si>
  <si>
    <t> 90757</t>
  </si>
  <si>
    <t>66C 80D </t>
  </si>
  <si>
    <t> 904045</t>
  </si>
  <si>
    <t>C CULT DANJOUTIN</t>
  </si>
  <si>
    <t> 11900003</t>
  </si>
  <si>
    <t>2D 40E </t>
  </si>
  <si>
    <t> 904716</t>
  </si>
  <si>
    <t>1E </t>
  </si>
  <si>
    <t> 904128</t>
  </si>
  <si>
    <t>33F </t>
  </si>
  <si>
    <t> 904095</t>
  </si>
  <si>
    <t>48F </t>
  </si>
  <si>
    <t> 905246</t>
  </si>
  <si>
    <t>88E 80F </t>
  </si>
  <si>
    <t> 904283</t>
  </si>
  <si>
    <t>80G 80H </t>
  </si>
  <si>
    <t>Mael</t>
  </si>
  <si>
    <t> 905253</t>
  </si>
  <si>
    <t>7F 15G </t>
  </si>
  <si>
    <t> 904911</t>
  </si>
  <si>
    <t>2F 30G </t>
  </si>
  <si>
    <t> 904679</t>
  </si>
  <si>
    <t>17F 60G </t>
  </si>
  <si>
    <t> 904768</t>
  </si>
  <si>
    <t>1E 20F </t>
  </si>
  <si>
    <t> 904731</t>
  </si>
  <si>
    <t>2E 35F </t>
  </si>
  <si>
    <t> 904539</t>
  </si>
  <si>
    <t>TT LURE CLAIREGOUTTE</t>
  </si>
  <si>
    <t> 11700093</t>
  </si>
  <si>
    <t> 901890</t>
  </si>
  <si>
    <t>37C </t>
  </si>
  <si>
    <t> 704230</t>
  </si>
  <si>
    <t>45E </t>
  </si>
  <si>
    <t> 706491</t>
  </si>
  <si>
    <t>1D 20E </t>
  </si>
  <si>
    <t> 706449</t>
  </si>
  <si>
    <t>2D 75E </t>
  </si>
  <si>
    <t> 705518</t>
  </si>
  <si>
    <t>2E 65F </t>
  </si>
  <si>
    <t> 706468</t>
  </si>
  <si>
    <t>39F </t>
  </si>
  <si>
    <t> 706467</t>
  </si>
  <si>
    <t>48D </t>
  </si>
  <si>
    <t>NOIDANS TENNIS DE TABLE</t>
  </si>
  <si>
    <t> 11700030</t>
  </si>
  <si>
    <t> 706352</t>
  </si>
  <si>
    <t>93D 35E </t>
  </si>
  <si>
    <t>A L DE GRAY</t>
  </si>
  <si>
    <t> 11700018</t>
  </si>
  <si>
    <t> 392742</t>
  </si>
  <si>
    <t>1C </t>
  </si>
  <si>
    <t> 704772</t>
  </si>
  <si>
    <t>65E </t>
  </si>
  <si>
    <t> 706388</t>
  </si>
  <si>
    <t> 706570</t>
  </si>
  <si>
    <t> 706843</t>
  </si>
  <si>
    <t>97D </t>
  </si>
  <si>
    <t>T T SERVANCE MELISEY</t>
  </si>
  <si>
    <t> 11700015</t>
  </si>
  <si>
    <t>Jean francois</t>
  </si>
  <si>
    <t> 704323</t>
  </si>
  <si>
    <t>SAINT LOUP SUR SEMOUSE</t>
  </si>
  <si>
    <t> 11700014</t>
  </si>
  <si>
    <t> 704938</t>
  </si>
  <si>
    <t>VAUVILLERS TENNIS DE TABLE</t>
  </si>
  <si>
    <t> 11700005</t>
  </si>
  <si>
    <t> 706728</t>
  </si>
  <si>
    <t>1D 95E </t>
  </si>
  <si>
    <t>ETOILE MOTTE VESOUL</t>
  </si>
  <si>
    <t> 11700002</t>
  </si>
  <si>
    <t> 706355</t>
  </si>
  <si>
    <t>1E 25F </t>
  </si>
  <si>
    <t> 706674</t>
  </si>
  <si>
    <t>1E 15F </t>
  </si>
  <si>
    <t> 706533</t>
  </si>
  <si>
    <t>3D 10E </t>
  </si>
  <si>
    <t> 706423</t>
  </si>
  <si>
    <t>37F </t>
  </si>
  <si>
    <t> 705991</t>
  </si>
  <si>
    <t> 706559</t>
  </si>
  <si>
    <t>26F </t>
  </si>
  <si>
    <t> 706675</t>
  </si>
  <si>
    <t>2E 60F </t>
  </si>
  <si>
    <t> 706676</t>
  </si>
  <si>
    <t>41E </t>
  </si>
  <si>
    <t> 705141</t>
  </si>
  <si>
    <t> 706034</t>
  </si>
  <si>
    <t>JURA MOREZ TENNIS DE TABLE</t>
  </si>
  <si>
    <t> 11390089</t>
  </si>
  <si>
    <t> 5612304</t>
  </si>
  <si>
    <t>15C 30D </t>
  </si>
  <si>
    <t>AS MOUCHARD</t>
  </si>
  <si>
    <t> 11390003</t>
  </si>
  <si>
    <t> 394521</t>
  </si>
  <si>
    <t>2D 15E </t>
  </si>
  <si>
    <t> 396177</t>
  </si>
  <si>
    <t>10E 30F </t>
  </si>
  <si>
    <t> 395975</t>
  </si>
  <si>
    <t>90E </t>
  </si>
  <si>
    <t> 395793</t>
  </si>
  <si>
    <t>5E 15F </t>
  </si>
  <si>
    <t> 396200</t>
  </si>
  <si>
    <t>2C 50D </t>
  </si>
  <si>
    <t>ASC LONGCHAUMOIS</t>
  </si>
  <si>
    <t> 11390001</t>
  </si>
  <si>
    <t>Aurelien</t>
  </si>
  <si>
    <t> 393575</t>
  </si>
  <si>
    <t>1D 55E </t>
  </si>
  <si>
    <t> 395295</t>
  </si>
  <si>
    <t>24F 60G </t>
  </si>
  <si>
    <t> 395477</t>
  </si>
  <si>
    <t>60F </t>
  </si>
  <si>
    <t>LES ENFANTS DU VALLON</t>
  </si>
  <si>
    <t> 11250223</t>
  </si>
  <si>
    <t> 2516206</t>
  </si>
  <si>
    <t>15D 96E </t>
  </si>
  <si>
    <t> 307295</t>
  </si>
  <si>
    <t>ALE PELOUSEY</t>
  </si>
  <si>
    <t> 11250216</t>
  </si>
  <si>
    <t> 2513967</t>
  </si>
  <si>
    <t>21F 80G </t>
  </si>
  <si>
    <t> 2514356</t>
  </si>
  <si>
    <t>16E 65F </t>
  </si>
  <si>
    <t>Jean-michel</t>
  </si>
  <si>
    <t> 257283</t>
  </si>
  <si>
    <t>70E </t>
  </si>
  <si>
    <t> 3416670</t>
  </si>
  <si>
    <t>3F 95G </t>
  </si>
  <si>
    <t> 2516069</t>
  </si>
  <si>
    <t>1F 30G 80H </t>
  </si>
  <si>
    <t> 2516041</t>
  </si>
  <si>
    <t>Ni Entr. Ni Compet</t>
  </si>
  <si>
    <t>1C 65D </t>
  </si>
  <si>
    <t>ETOILE SPORTIVE ST FERJEUX</t>
  </si>
  <si>
    <t> 11250213</t>
  </si>
  <si>
    <t> 2512823</t>
  </si>
  <si>
    <t>1C 80D </t>
  </si>
  <si>
    <t> 2514613</t>
  </si>
  <si>
    <t>14D 80E </t>
  </si>
  <si>
    <t> 2512822</t>
  </si>
  <si>
    <t>52F </t>
  </si>
  <si>
    <t>TT CASTEL</t>
  </si>
  <si>
    <t> 11250211</t>
  </si>
  <si>
    <t> 2515021</t>
  </si>
  <si>
    <t> 2515039</t>
  </si>
  <si>
    <t>6D 15E </t>
  </si>
  <si>
    <t> 258591</t>
  </si>
  <si>
    <t>80E 80F </t>
  </si>
  <si>
    <t> 2512244</t>
  </si>
  <si>
    <t>26E </t>
  </si>
  <si>
    <t>US BAUME LES DAMES</t>
  </si>
  <si>
    <t> 11250208</t>
  </si>
  <si>
    <t> 2516231</t>
  </si>
  <si>
    <t>1D 47E </t>
  </si>
  <si>
    <t> 2514212</t>
  </si>
  <si>
    <t>34D 80E </t>
  </si>
  <si>
    <t> 2514547</t>
  </si>
  <si>
    <t>20D </t>
  </si>
  <si>
    <t> 2514569</t>
  </si>
  <si>
    <t>2D 69E </t>
  </si>
  <si>
    <t> 2513914</t>
  </si>
  <si>
    <t>13E 65F </t>
  </si>
  <si>
    <t> 2515354</t>
  </si>
  <si>
    <t>1D 5E 80F </t>
  </si>
  <si>
    <t> 2515413</t>
  </si>
  <si>
    <t>3G 40H </t>
  </si>
  <si>
    <t> 2515820</t>
  </si>
  <si>
    <t>22G 50H </t>
  </si>
  <si>
    <t> 2515755</t>
  </si>
  <si>
    <t>60H </t>
  </si>
  <si>
    <t> 2516126</t>
  </si>
  <si>
    <t>18G 55H </t>
  </si>
  <si>
    <t> 2515356</t>
  </si>
  <si>
    <t>AEP ETOILE</t>
  </si>
  <si>
    <t> 11250199</t>
  </si>
  <si>
    <t> 2511751</t>
  </si>
  <si>
    <t>49E </t>
  </si>
  <si>
    <t>TENNIS DE TABLE CHAMPLIVE</t>
  </si>
  <si>
    <t> 11250197</t>
  </si>
  <si>
    <t> 256918</t>
  </si>
  <si>
    <t>1E 70F </t>
  </si>
  <si>
    <t> 2511816</t>
  </si>
  <si>
    <t>20F 50G </t>
  </si>
  <si>
    <t> 2511903</t>
  </si>
  <si>
    <t>42F </t>
  </si>
  <si>
    <t>TT MORRE LA VEZE</t>
  </si>
  <si>
    <t> 11250196</t>
  </si>
  <si>
    <t> 2514393</t>
  </si>
  <si>
    <t>1D 37E </t>
  </si>
  <si>
    <t> 2515049</t>
  </si>
  <si>
    <t>40E 80F </t>
  </si>
  <si>
    <t>PPC BAVANS</t>
  </si>
  <si>
    <t> 11250193</t>
  </si>
  <si>
    <t> 2510370</t>
  </si>
  <si>
    <t> 2511762</t>
  </si>
  <si>
    <t> 5714820</t>
  </si>
  <si>
    <t>5D 60E </t>
  </si>
  <si>
    <t> 2514049</t>
  </si>
  <si>
    <t>2E 12F </t>
  </si>
  <si>
    <t> 2513942</t>
  </si>
  <si>
    <t>2E </t>
  </si>
  <si>
    <t>TT ROCHE LEZ BEAUPRE</t>
  </si>
  <si>
    <t> 11250181</t>
  </si>
  <si>
    <t> 394524</t>
  </si>
  <si>
    <t>21C 5D </t>
  </si>
  <si>
    <t> 258763</t>
  </si>
  <si>
    <t>1B 39C </t>
  </si>
  <si>
    <t> 2511151</t>
  </si>
  <si>
    <t>1B 95C </t>
  </si>
  <si>
    <t> 2513082</t>
  </si>
  <si>
    <t>2C 25D </t>
  </si>
  <si>
    <t> 2514464</t>
  </si>
  <si>
    <t>1D 57E </t>
  </si>
  <si>
    <t> 2514510</t>
  </si>
  <si>
    <t>69E </t>
  </si>
  <si>
    <t> 2515746</t>
  </si>
  <si>
    <t>1D 15E </t>
  </si>
  <si>
    <t> 2513437</t>
  </si>
  <si>
    <t>GARNACHE CREUILLOT</t>
  </si>
  <si>
    <t> 705584</t>
  </si>
  <si>
    <t>68E </t>
  </si>
  <si>
    <t> 706519</t>
  </si>
  <si>
    <t>5D 20E </t>
  </si>
  <si>
    <t> 2515383</t>
  </si>
  <si>
    <t>3F 25G </t>
  </si>
  <si>
    <t> 2516043</t>
  </si>
  <si>
    <t>4F 5G </t>
  </si>
  <si>
    <t> 2514245</t>
  </si>
  <si>
    <t>13G </t>
  </si>
  <si>
    <t> 2516090</t>
  </si>
  <si>
    <t>76G 80H </t>
  </si>
  <si>
    <t>GUENOT INNESTI</t>
  </si>
  <si>
    <t> 2516042</t>
  </si>
  <si>
    <t>12F 45G </t>
  </si>
  <si>
    <t> 2515533</t>
  </si>
  <si>
    <t>4F 45G </t>
  </si>
  <si>
    <t> 2515186</t>
  </si>
  <si>
    <t>2D </t>
  </si>
  <si>
    <t>BOURGUIGNON</t>
  </si>
  <si>
    <t> 11250162</t>
  </si>
  <si>
    <t> 2514668</t>
  </si>
  <si>
    <t>1F 19G </t>
  </si>
  <si>
    <t> 2515648</t>
  </si>
  <si>
    <t>5E </t>
  </si>
  <si>
    <t>ASC DES AUXONS</t>
  </si>
  <si>
    <t> 11250154</t>
  </si>
  <si>
    <t>1C 10D </t>
  </si>
  <si>
    <t>Jean pierre</t>
  </si>
  <si>
    <t> 252920</t>
  </si>
  <si>
    <t>1C 50D </t>
  </si>
  <si>
    <t> 2511731</t>
  </si>
  <si>
    <t> 258994</t>
  </si>
  <si>
    <t>52D </t>
  </si>
  <si>
    <t> 259865</t>
  </si>
  <si>
    <t> 7410091</t>
  </si>
  <si>
    <t>4E 60F </t>
  </si>
  <si>
    <t> 2513963</t>
  </si>
  <si>
    <t> 2516396</t>
  </si>
  <si>
    <t> 2516051</t>
  </si>
  <si>
    <t>68F </t>
  </si>
  <si>
    <t>T T ARBOUANS</t>
  </si>
  <si>
    <t> 11250138</t>
  </si>
  <si>
    <t> 2515623</t>
  </si>
  <si>
    <t>3E 35F </t>
  </si>
  <si>
    <t>MAMIROLLE TENNIS CLUB</t>
  </si>
  <si>
    <t> 11250110</t>
  </si>
  <si>
    <t> 2515472</t>
  </si>
  <si>
    <t>1D 89E </t>
  </si>
  <si>
    <t> 2515473</t>
  </si>
  <si>
    <t>23E 20F </t>
  </si>
  <si>
    <t> 2515469</t>
  </si>
  <si>
    <t>1D 85E </t>
  </si>
  <si>
    <t> 2515050</t>
  </si>
  <si>
    <t> 2516392</t>
  </si>
  <si>
    <t> 2515766</t>
  </si>
  <si>
    <t>81F </t>
  </si>
  <si>
    <t> 2515470</t>
  </si>
  <si>
    <t> 2516092</t>
  </si>
  <si>
    <t>C T T VALDAHON</t>
  </si>
  <si>
    <t> 11250083</t>
  </si>
  <si>
    <t> 5950251</t>
  </si>
  <si>
    <t>1B 27C </t>
  </si>
  <si>
    <t> 9511610</t>
  </si>
  <si>
    <t> 2515290</t>
  </si>
  <si>
    <t>USP ST VITOISE</t>
  </si>
  <si>
    <t> 11250070</t>
  </si>
  <si>
    <t> 2515501</t>
  </si>
  <si>
    <t>2E 80F </t>
  </si>
  <si>
    <t> 2515418</t>
  </si>
  <si>
    <t>45F 80G </t>
  </si>
  <si>
    <t> 2515420</t>
  </si>
  <si>
    <t>2G 80H </t>
  </si>
  <si>
    <t> 2515716</t>
  </si>
  <si>
    <t>52H </t>
  </si>
  <si>
    <t> 2516065</t>
  </si>
  <si>
    <t>AS VALENTIGNEY TENNIS DE TABLE</t>
  </si>
  <si>
    <t> 11250066</t>
  </si>
  <si>
    <t> 702623</t>
  </si>
  <si>
    <t>32F </t>
  </si>
  <si>
    <t>A U O PONT DE ROIDE</t>
  </si>
  <si>
    <t> 11250059</t>
  </si>
  <si>
    <t>Jean-francois</t>
  </si>
  <si>
    <t> 2515912</t>
  </si>
  <si>
    <t>1D 5E </t>
  </si>
  <si>
    <t>Jerome</t>
  </si>
  <si>
    <t> 2515324</t>
  </si>
  <si>
    <t>31C 4D </t>
  </si>
  <si>
    <t>U S TORPES BOUSSIERES</t>
  </si>
  <si>
    <t> 11250024</t>
  </si>
  <si>
    <t> 2514781</t>
  </si>
  <si>
    <t>1B 61C </t>
  </si>
  <si>
    <t>Stephane</t>
  </si>
  <si>
    <t> 2515489</t>
  </si>
  <si>
    <t> 6018658</t>
  </si>
  <si>
    <t>44C 80D </t>
  </si>
  <si>
    <t>Gerald</t>
  </si>
  <si>
    <t> 2511546</t>
  </si>
  <si>
    <t> 2512202</t>
  </si>
  <si>
    <t>1B 11C </t>
  </si>
  <si>
    <t> 2511881</t>
  </si>
  <si>
    <t> 2513526</t>
  </si>
  <si>
    <t>16D 65E </t>
  </si>
  <si>
    <t> 2513230</t>
  </si>
  <si>
    <t>1B 43C </t>
  </si>
  <si>
    <t> 704322</t>
  </si>
  <si>
    <t> 2516304</t>
  </si>
  <si>
    <t>86D </t>
  </si>
  <si>
    <t> 2515519</t>
  </si>
  <si>
    <t>1F 65G </t>
  </si>
  <si>
    <t> 2516109</t>
  </si>
  <si>
    <t>32E </t>
  </si>
  <si>
    <t> 2514817</t>
  </si>
  <si>
    <t>10F 65G </t>
  </si>
  <si>
    <t> 2515807</t>
  </si>
  <si>
    <t>11F 30G </t>
  </si>
  <si>
    <t> 2515256</t>
  </si>
  <si>
    <t>35H </t>
  </si>
  <si>
    <t> 2516306</t>
  </si>
  <si>
    <t> 2516305</t>
  </si>
  <si>
    <t> 2516367</t>
  </si>
  <si>
    <t>12G 65H </t>
  </si>
  <si>
    <t>Cedric</t>
  </si>
  <si>
    <t> 2515433</t>
  </si>
  <si>
    <t>PP CLUB L ISLOIS</t>
  </si>
  <si>
    <t> 11250021</t>
  </si>
  <si>
    <t> 6711855</t>
  </si>
  <si>
    <t>63C 45D </t>
  </si>
  <si>
    <t> 255298</t>
  </si>
  <si>
    <t>T DE T SELONCOURTOIS</t>
  </si>
  <si>
    <t> 11250017</t>
  </si>
  <si>
    <t> 2512053</t>
  </si>
  <si>
    <t> 2513807</t>
  </si>
  <si>
    <t> 704065</t>
  </si>
  <si>
    <t> 904002</t>
  </si>
  <si>
    <t> 2510648</t>
  </si>
  <si>
    <t>2C 10D </t>
  </si>
  <si>
    <t> 2513096</t>
  </si>
  <si>
    <t> 2515640</t>
  </si>
  <si>
    <t>1C 12D </t>
  </si>
  <si>
    <t>Francois</t>
  </si>
  <si>
    <t> 2513162</t>
  </si>
  <si>
    <t>81D </t>
  </si>
  <si>
    <t>Leandre</t>
  </si>
  <si>
    <t> 2513103</t>
  </si>
  <si>
    <t>6C 10D </t>
  </si>
  <si>
    <t> 2513616</t>
  </si>
  <si>
    <t>15D 80E </t>
  </si>
  <si>
    <t> 2513528</t>
  </si>
  <si>
    <t>11E 80F </t>
  </si>
  <si>
    <t> 2514442</t>
  </si>
  <si>
    <t>1E 2F </t>
  </si>
  <si>
    <t> 2515799</t>
  </si>
  <si>
    <t>36F </t>
  </si>
  <si>
    <t> 2514530</t>
  </si>
  <si>
    <t>2G 5H </t>
  </si>
  <si>
    <t> 2514805</t>
  </si>
  <si>
    <t> 2516327</t>
  </si>
  <si>
    <t>1G </t>
  </si>
  <si>
    <t>CAPELLI COINTET</t>
  </si>
  <si>
    <t> 2515772</t>
  </si>
  <si>
    <t>1G 30H </t>
  </si>
  <si>
    <t> 2516122</t>
  </si>
  <si>
    <t>40H </t>
  </si>
  <si>
    <t> 2516141</t>
  </si>
  <si>
    <t>68H </t>
  </si>
  <si>
    <t> 2516226</t>
  </si>
  <si>
    <t>11F 90G </t>
  </si>
  <si>
    <t>C A PONTARLIER</t>
  </si>
  <si>
    <t> 11250016</t>
  </si>
  <si>
    <t> 2514623</t>
  </si>
  <si>
    <t>1B 44C </t>
  </si>
  <si>
    <t> 2512617</t>
  </si>
  <si>
    <t> 2514658</t>
  </si>
  <si>
    <t> 2514659</t>
  </si>
  <si>
    <t>61D </t>
  </si>
  <si>
    <t> 2515281</t>
  </si>
  <si>
    <t>2D 32E </t>
  </si>
  <si>
    <t> 2515308</t>
  </si>
  <si>
    <t>93G </t>
  </si>
  <si>
    <t> 2515541</t>
  </si>
  <si>
    <t>JEANNE D ARC DE MAICHE</t>
  </si>
  <si>
    <t> 11250015</t>
  </si>
  <si>
    <t> 2516082</t>
  </si>
  <si>
    <t> 2516000</t>
  </si>
  <si>
    <t> 2515633</t>
  </si>
  <si>
    <t>4B 52C </t>
  </si>
  <si>
    <t>ASCAP SOCHAUX TT</t>
  </si>
  <si>
    <t> 11250007</t>
  </si>
  <si>
    <t> 257565</t>
  </si>
  <si>
    <t>1B 74C </t>
  </si>
  <si>
    <t> 2513571</t>
  </si>
  <si>
    <t>1E 12F </t>
  </si>
  <si>
    <t> 2514399</t>
  </si>
  <si>
    <t>PROMO SPORTS BESANCON TT</t>
  </si>
  <si>
    <t> 11250001</t>
  </si>
  <si>
    <t> 2515069</t>
  </si>
  <si>
    <t>35G </t>
  </si>
  <si>
    <t> 2515403</t>
  </si>
  <si>
    <t>1E 95F </t>
  </si>
  <si>
    <t> 2514424</t>
  </si>
  <si>
    <t>41F </t>
  </si>
  <si>
    <t> 2515109</t>
  </si>
  <si>
    <t>1G 15H </t>
  </si>
  <si>
    <t> 2516116</t>
  </si>
  <si>
    <t>Date Inscription</t>
  </si>
  <si>
    <t>Certificat Médical</t>
  </si>
  <si>
    <t>Pt Cf  Saison Prec.</t>
  </si>
  <si>
    <t>Nom du club</t>
  </si>
  <si>
    <t>N° Club</t>
  </si>
  <si>
    <t>Type Lic</t>
  </si>
  <si>
    <t>Dt validation</t>
  </si>
  <si>
    <t>Cat Sportive</t>
  </si>
  <si>
    <t>Cat</t>
  </si>
  <si>
    <t>Pt Clt</t>
  </si>
  <si>
    <t>Dt Naissance</t>
  </si>
  <si>
    <t>Prenom</t>
  </si>
  <si>
    <t>N° Licence</t>
  </si>
  <si>
    <t>Nouveau</t>
  </si>
  <si>
    <t>Points</t>
  </si>
  <si>
    <t>4E 45F </t>
  </si>
  <si>
    <t> 905258</t>
  </si>
  <si>
    <t>1E 46F </t>
  </si>
  <si>
    <t> 904743</t>
  </si>
  <si>
    <t>22B </t>
  </si>
  <si>
    <t> 902374</t>
  </si>
  <si>
    <t>80E </t>
  </si>
  <si>
    <t>ACLRE RECHESY</t>
  </si>
  <si>
    <t> 11900015</t>
  </si>
  <si>
    <t> 904800</t>
  </si>
  <si>
    <t> 904537</t>
  </si>
  <si>
    <t>2F 60G </t>
  </si>
  <si>
    <t> 904696</t>
  </si>
  <si>
    <t>Lenaelle</t>
  </si>
  <si>
    <t> 905413</t>
  </si>
  <si>
    <t>1F 40G </t>
  </si>
  <si>
    <t> 706113</t>
  </si>
  <si>
    <t>Margaux</t>
  </si>
  <si>
    <t>POIZAT</t>
  </si>
  <si>
    <t> 706727</t>
  </si>
  <si>
    <t>Laurine</t>
  </si>
  <si>
    <t>BARDET</t>
  </si>
  <si>
    <t> 706593</t>
  </si>
  <si>
    <t>Olivia</t>
  </si>
  <si>
    <t> 706726</t>
  </si>
  <si>
    <t>Celia</t>
  </si>
  <si>
    <t> 706594</t>
  </si>
  <si>
    <t>30D </t>
  </si>
  <si>
    <t> 705066</t>
  </si>
  <si>
    <t> 706115</t>
  </si>
  <si>
    <t>1F 5G </t>
  </si>
  <si>
    <t> 396207</t>
  </si>
  <si>
    <t>4E 80F </t>
  </si>
  <si>
    <t> 395326</t>
  </si>
  <si>
    <t>2E 75F </t>
  </si>
  <si>
    <t>Zoe</t>
  </si>
  <si>
    <t> 395255</t>
  </si>
  <si>
    <t>1E 80F </t>
  </si>
  <si>
    <t> 2515819</t>
  </si>
  <si>
    <t>70F </t>
  </si>
  <si>
    <t> 2515857</t>
  </si>
  <si>
    <t>25G </t>
  </si>
  <si>
    <t>Leonie</t>
  </si>
  <si>
    <t> 2515714</t>
  </si>
  <si>
    <t>1E 5F </t>
  </si>
  <si>
    <t> 2514762</t>
  </si>
  <si>
    <t>Oceane</t>
  </si>
  <si>
    <t> 2514378</t>
  </si>
  <si>
    <t>1B 78C </t>
  </si>
  <si>
    <t> 218030</t>
  </si>
  <si>
    <t>3C 75D </t>
  </si>
  <si>
    <t> 2513924</t>
  </si>
  <si>
    <t>5B 98C </t>
  </si>
  <si>
    <t> 903120</t>
  </si>
  <si>
    <t>Karine</t>
  </si>
  <si>
    <t> 2515861</t>
  </si>
  <si>
    <t>9C 75D </t>
  </si>
  <si>
    <t> 2513621</t>
  </si>
  <si>
    <t>12F 60G </t>
  </si>
  <si>
    <t> 2515146</t>
  </si>
  <si>
    <t>2B 35C </t>
  </si>
  <si>
    <t>BENIER ROLLET</t>
  </si>
  <si>
    <t> 2511609</t>
  </si>
  <si>
    <t>1F 45G </t>
  </si>
  <si>
    <t> 2515735</t>
  </si>
  <si>
    <t>902374</t>
  </si>
  <si>
    <t>2512734</t>
  </si>
  <si>
    <t>903120</t>
  </si>
  <si>
    <t>903836</t>
  </si>
  <si>
    <t>902742</t>
  </si>
  <si>
    <t>2515810</t>
  </si>
  <si>
    <t>904743</t>
  </si>
  <si>
    <t>904696</t>
  </si>
  <si>
    <t>904537</t>
  </si>
  <si>
    <t>904870</t>
  </si>
  <si>
    <t>904898</t>
  </si>
  <si>
    <t>2515146</t>
  </si>
  <si>
    <t>904800</t>
  </si>
  <si>
    <t>905258</t>
  </si>
  <si>
    <t>2514762</t>
  </si>
  <si>
    <t>2513621</t>
  </si>
  <si>
    <t>2513622</t>
  </si>
  <si>
    <t>903534</t>
  </si>
  <si>
    <t>218030</t>
  </si>
  <si>
    <t>2515831</t>
  </si>
  <si>
    <t>2515735</t>
  </si>
  <si>
    <t>2516224</t>
  </si>
  <si>
    <t>2515714</t>
  </si>
  <si>
    <t>2515518</t>
  </si>
  <si>
    <t>2514936</t>
  </si>
  <si>
    <t>2515819</t>
  </si>
  <si>
    <t>2515857</t>
  </si>
  <si>
    <t>2515822</t>
  </si>
  <si>
    <t>2516195</t>
  </si>
  <si>
    <t>2515873</t>
  </si>
  <si>
    <t>2515828</t>
  </si>
  <si>
    <t>2514378</t>
  </si>
  <si>
    <t>2511609</t>
  </si>
  <si>
    <t>2512790</t>
  </si>
  <si>
    <t>2513924</t>
  </si>
  <si>
    <t>706113</t>
  </si>
  <si>
    <t>705066</t>
  </si>
  <si>
    <t>706115</t>
  </si>
  <si>
    <t>392701</t>
  </si>
  <si>
    <t>39630</t>
  </si>
  <si>
    <t>395133</t>
  </si>
  <si>
    <t>394951</t>
  </si>
  <si>
    <t>392847</t>
  </si>
  <si>
    <t>396207</t>
  </si>
  <si>
    <t>396281</t>
  </si>
  <si>
    <t>395580</t>
  </si>
  <si>
    <t>395255</t>
  </si>
  <si>
    <t>396037</t>
  </si>
  <si>
    <t>396260</t>
  </si>
  <si>
    <t>395550</t>
  </si>
  <si>
    <t>396461</t>
  </si>
  <si>
    <t>396271</t>
  </si>
  <si>
    <t>396227</t>
  </si>
  <si>
    <t>396240</t>
  </si>
  <si>
    <t>395023</t>
  </si>
  <si>
    <t>395326</t>
  </si>
  <si>
    <t>395726</t>
  </si>
  <si>
    <t>396528</t>
  </si>
  <si>
    <t>396482</t>
  </si>
  <si>
    <t>394331</t>
  </si>
  <si>
    <t>395279</t>
  </si>
  <si>
    <t>396252</t>
  </si>
  <si>
    <t>394723</t>
  </si>
  <si>
    <t>396254</t>
  </si>
  <si>
    <t>2515861</t>
  </si>
  <si>
    <t>706593</t>
  </si>
  <si>
    <t>706594</t>
  </si>
  <si>
    <t>706726</t>
  </si>
  <si>
    <t>706727</t>
  </si>
  <si>
    <t>905413</t>
  </si>
  <si>
    <t> 7714655</t>
  </si>
  <si>
    <t>MARECHAL</t>
  </si>
  <si>
    <t> 2516308</t>
  </si>
  <si>
    <t>THIZY</t>
  </si>
  <si>
    <t>Telio</t>
  </si>
  <si>
    <t> 2516414</t>
  </si>
  <si>
    <t>PRIEST</t>
  </si>
  <si>
    <t> 2516288</t>
  </si>
  <si>
    <t> 2516418</t>
  </si>
  <si>
    <t>GILLE-MEIGNIER</t>
  </si>
  <si>
    <t> 2516415</t>
  </si>
  <si>
    <t>GRANDJEAN</t>
  </si>
  <si>
    <t>Raphaël</t>
  </si>
  <si>
    <t> 2516287</t>
  </si>
  <si>
    <t>REMOND</t>
  </si>
  <si>
    <t>Mathis-alain</t>
  </si>
  <si>
    <t> 2516417</t>
  </si>
  <si>
    <t>RUFFIN</t>
  </si>
  <si>
    <t> 2516289</t>
  </si>
  <si>
    <t>GROSHENRY</t>
  </si>
  <si>
    <t> 2516290</t>
  </si>
  <si>
    <t>MOUTON</t>
  </si>
  <si>
    <t> 259823</t>
  </si>
  <si>
    <t>BRISCHOUX</t>
  </si>
  <si>
    <t> 706685</t>
  </si>
  <si>
    <t>2G 23H </t>
  </si>
  <si>
    <t> 706043</t>
  </si>
  <si>
    <t>99G </t>
  </si>
  <si>
    <t> 706412</t>
  </si>
  <si>
    <t>42G 65H </t>
  </si>
  <si>
    <t> 706710</t>
  </si>
  <si>
    <t>65H </t>
  </si>
  <si>
    <t> 706613</t>
  </si>
  <si>
    <t>WATIOTIENNE</t>
  </si>
  <si>
    <t> 706655</t>
  </si>
  <si>
    <t>DROCHE</t>
  </si>
  <si>
    <t>Mattéo</t>
  </si>
  <si>
    <t> 706612</t>
  </si>
  <si>
    <t> 706669</t>
  </si>
  <si>
    <t>MOURLOT</t>
  </si>
  <si>
    <t>Gabin</t>
  </si>
  <si>
    <t> 706709</t>
  </si>
  <si>
    <t>1G 1H </t>
  </si>
  <si>
    <t> 706831</t>
  </si>
  <si>
    <t>30G </t>
  </si>
  <si>
    <t> 706653</t>
  </si>
  <si>
    <t>Guillem</t>
  </si>
  <si>
    <t> 706832</t>
  </si>
  <si>
    <t> 706770</t>
  </si>
  <si>
    <t>BRINGOLD</t>
  </si>
  <si>
    <t> 706595</t>
  </si>
  <si>
    <t>6F 25G </t>
  </si>
  <si>
    <t> 706458</t>
  </si>
  <si>
    <t>61F </t>
  </si>
  <si>
    <t> 706773</t>
  </si>
  <si>
    <t> 706776</t>
  </si>
  <si>
    <t>Marwin</t>
  </si>
  <si>
    <t> 706787</t>
  </si>
  <si>
    <t>DUCLOUX</t>
  </si>
  <si>
    <t> 705600</t>
  </si>
  <si>
    <t> 704918</t>
  </si>
  <si>
    <t>2C 22D </t>
  </si>
  <si>
    <t> 704679</t>
  </si>
  <si>
    <t>1C 21D </t>
  </si>
  <si>
    <t> 7097</t>
  </si>
  <si>
    <t>19C 80D </t>
  </si>
  <si>
    <t> 706654</t>
  </si>
  <si>
    <t> 706695</t>
  </si>
  <si>
    <t>34E </t>
  </si>
  <si>
    <t> 706616</t>
  </si>
  <si>
    <t> 11700087</t>
  </si>
  <si>
    <t>CLUB J RADDON BREUCHOTTE</t>
  </si>
  <si>
    <t> 703554</t>
  </si>
  <si>
    <t>1C 59D </t>
  </si>
  <si>
    <t> 706764</t>
  </si>
  <si>
    <t>BOUDRIGA</t>
  </si>
  <si>
    <t>Yemine</t>
  </si>
  <si>
    <t> 11700089</t>
  </si>
  <si>
    <t>TT PORT-VAIVRE-ASPTT VESOUL</t>
  </si>
  <si>
    <t> 706762</t>
  </si>
  <si>
    <t>Jaoued</t>
  </si>
  <si>
    <t> 706583</t>
  </si>
  <si>
    <t>6G </t>
  </si>
  <si>
    <t> 706763</t>
  </si>
  <si>
    <t>Eslem</t>
  </si>
  <si>
    <t> 706795</t>
  </si>
  <si>
    <t>20G 80H </t>
  </si>
  <si>
    <t> 706698</t>
  </si>
  <si>
    <t> 706495</t>
  </si>
  <si>
    <t>9D 60E </t>
  </si>
  <si>
    <t> 705088</t>
  </si>
  <si>
    <t>25D </t>
  </si>
  <si>
    <t> 706704</t>
  </si>
  <si>
    <t>17D </t>
  </si>
  <si>
    <t> 704448</t>
  </si>
  <si>
    <t>28D </t>
  </si>
  <si>
    <t> 706424</t>
  </si>
  <si>
    <t>1C 79D </t>
  </si>
  <si>
    <t> 704044</t>
  </si>
  <si>
    <t>98D </t>
  </si>
  <si>
    <t> 703307</t>
  </si>
  <si>
    <t>85D </t>
  </si>
  <si>
    <t> 706432</t>
  </si>
  <si>
    <t> 703973</t>
  </si>
  <si>
    <t>40C </t>
  </si>
  <si>
    <t> 259845</t>
  </si>
  <si>
    <t>1B 9C </t>
  </si>
  <si>
    <t> 703988</t>
  </si>
  <si>
    <t>41C </t>
  </si>
  <si>
    <t> 905338</t>
  </si>
  <si>
    <t> 11900038</t>
  </si>
  <si>
    <t>MONTBOUTON</t>
  </si>
  <si>
    <t>6G 85H </t>
  </si>
  <si>
    <t> 904949</t>
  </si>
  <si>
    <t>11G 80H </t>
  </si>
  <si>
    <t> 905409</t>
  </si>
  <si>
    <t>12G 20H </t>
  </si>
  <si>
    <t> 905094</t>
  </si>
  <si>
    <t>FETU--FENNETEAU</t>
  </si>
  <si>
    <t> 905337</t>
  </si>
  <si>
    <t>38G 21H </t>
  </si>
  <si>
    <t> 905043</t>
  </si>
  <si>
    <t>10F </t>
  </si>
  <si>
    <t> 902627</t>
  </si>
  <si>
    <t> 702354</t>
  </si>
  <si>
    <t>TRIBLE</t>
  </si>
  <si>
    <t>7714655</t>
  </si>
  <si>
    <t>2516308</t>
  </si>
  <si>
    <t>2516414</t>
  </si>
  <si>
    <t>2516288</t>
  </si>
  <si>
    <t>2516418</t>
  </si>
  <si>
    <t>2516415</t>
  </si>
  <si>
    <t>2516287</t>
  </si>
  <si>
    <t>2516417</t>
  </si>
  <si>
    <t>2516289</t>
  </si>
  <si>
    <t>2516290</t>
  </si>
  <si>
    <t>259823</t>
  </si>
  <si>
    <t>706613</t>
  </si>
  <si>
    <t>706655</t>
  </si>
  <si>
    <t>706612</t>
  </si>
  <si>
    <t>706669</t>
  </si>
  <si>
    <t>706653</t>
  </si>
  <si>
    <t>706832</t>
  </si>
  <si>
    <t>706770</t>
  </si>
  <si>
    <t>706776</t>
  </si>
  <si>
    <t>706787</t>
  </si>
  <si>
    <t>706616</t>
  </si>
  <si>
    <t>706764</t>
  </si>
  <si>
    <t>706762</t>
  </si>
  <si>
    <t>706763</t>
  </si>
  <si>
    <t>702354</t>
  </si>
  <si>
    <t> 904898</t>
  </si>
  <si>
    <t>62F </t>
  </si>
  <si>
    <t>REGIONAL</t>
  </si>
  <si>
    <t>MESSIEURS</t>
  </si>
  <si>
    <t>ELITE</t>
  </si>
  <si>
    <t>Licence</t>
  </si>
  <si>
    <t>Doublons</t>
  </si>
  <si>
    <t> 2515134</t>
  </si>
  <si>
    <t>2F 27G </t>
  </si>
  <si>
    <t> 2516165</t>
  </si>
  <si>
    <t>KMIECIK</t>
  </si>
  <si>
    <t>Thaddée</t>
  </si>
  <si>
    <t> 2516166</t>
  </si>
  <si>
    <t>CATTET</t>
  </si>
  <si>
    <t> 2515972</t>
  </si>
  <si>
    <t>17G 80H </t>
  </si>
  <si>
    <t> 2515432</t>
  </si>
  <si>
    <t>1F 41G </t>
  </si>
  <si>
    <t> 2516283</t>
  </si>
  <si>
    <t>BERRET</t>
  </si>
  <si>
    <t>Elian</t>
  </si>
  <si>
    <t> 2516164</t>
  </si>
  <si>
    <t>DOS SANTOS</t>
  </si>
  <si>
    <t>Gaetan</t>
  </si>
  <si>
    <t>14G </t>
  </si>
  <si>
    <t>GAILLARD</t>
  </si>
  <si>
    <t>L'HER</t>
  </si>
  <si>
    <t>Kilian</t>
  </si>
  <si>
    <t> 11250052</t>
  </si>
  <si>
    <t>AVENIR DE MANDEURE</t>
  </si>
  <si>
    <t> 2515628</t>
  </si>
  <si>
    <t>1F 14G </t>
  </si>
  <si>
    <t> 2513586</t>
  </si>
  <si>
    <t> 253310</t>
  </si>
  <si>
    <t>6D 65E </t>
  </si>
  <si>
    <t> 25956</t>
  </si>
  <si>
    <t>80+M</t>
  </si>
  <si>
    <t>4E 32F </t>
  </si>
  <si>
    <t> 2516433</t>
  </si>
  <si>
    <t>BESSON</t>
  </si>
  <si>
    <t>STEHLY</t>
  </si>
  <si>
    <t> 2515898</t>
  </si>
  <si>
    <t> 11250137</t>
  </si>
  <si>
    <t>AVANNE AVENEY TT</t>
  </si>
  <si>
    <t>18E </t>
  </si>
  <si>
    <t> 2513240</t>
  </si>
  <si>
    <t> 2513241</t>
  </si>
  <si>
    <t> 2515142</t>
  </si>
  <si>
    <t> 2515688</t>
  </si>
  <si>
    <t>TONAL</t>
  </si>
  <si>
    <t> 2516268</t>
  </si>
  <si>
    <t>22E </t>
  </si>
  <si>
    <t> 2514673</t>
  </si>
  <si>
    <t>10E 5F </t>
  </si>
  <si>
    <t> 2514642</t>
  </si>
  <si>
    <t>78E </t>
  </si>
  <si>
    <t> 2510851</t>
  </si>
  <si>
    <t>87F </t>
  </si>
  <si>
    <t> 2514635</t>
  </si>
  <si>
    <t>Remy</t>
  </si>
  <si>
    <t> 11250186</t>
  </si>
  <si>
    <t>AS ST PAUL GOUX LES USIERS</t>
  </si>
  <si>
    <t>1E 65F </t>
  </si>
  <si>
    <t> 2516412</t>
  </si>
  <si>
    <t> 2516411</t>
  </si>
  <si>
    <t> 2515872</t>
  </si>
  <si>
    <t>23G </t>
  </si>
  <si>
    <t> 2516354</t>
  </si>
  <si>
    <t>VINCENT AEGERTER</t>
  </si>
  <si>
    <t> 2515769</t>
  </si>
  <si>
    <t>45H </t>
  </si>
  <si>
    <t> 2516409</t>
  </si>
  <si>
    <t>DUROUX</t>
  </si>
  <si>
    <t> 2516410</t>
  </si>
  <si>
    <t> 2513848</t>
  </si>
  <si>
    <t>1E 6F </t>
  </si>
  <si>
    <t> 2514012</t>
  </si>
  <si>
    <t>10F 80G </t>
  </si>
  <si>
    <t> 2515205</t>
  </si>
  <si>
    <t>51E </t>
  </si>
  <si>
    <t> 2516246</t>
  </si>
  <si>
    <t>65F </t>
  </si>
  <si>
    <t> 2514991</t>
  </si>
  <si>
    <t>2E 10F </t>
  </si>
  <si>
    <t> 2516386</t>
  </si>
  <si>
    <t>Jimmy</t>
  </si>
  <si>
    <t> 11250224</t>
  </si>
  <si>
    <t>AVENIR DE THISE </t>
  </si>
  <si>
    <t> 2516097</t>
  </si>
  <si>
    <t>GRANGERET</t>
  </si>
  <si>
    <t> 2515453</t>
  </si>
  <si>
    <t>1E 10F </t>
  </si>
  <si>
    <t> 2516279</t>
  </si>
  <si>
    <t>BENCHETRIT</t>
  </si>
  <si>
    <t> 2515876</t>
  </si>
  <si>
    <t>LE BAS DE LACHESNAYE</t>
  </si>
  <si>
    <t>5G 75H </t>
  </si>
  <si>
    <t> 2515729</t>
  </si>
  <si>
    <t> 2515451</t>
  </si>
  <si>
    <t>15F 65G </t>
  </si>
  <si>
    <t> 2515178</t>
  </si>
  <si>
    <t> 2515989</t>
  </si>
  <si>
    <t>7F 50G </t>
  </si>
  <si>
    <t> 2514476</t>
  </si>
  <si>
    <t>DI BIAGIO</t>
  </si>
  <si>
    <t>1C 15D </t>
  </si>
  <si>
    <t> 2514862</t>
  </si>
  <si>
    <t>29E </t>
  </si>
  <si>
    <t> 2514387</t>
  </si>
  <si>
    <t>2D 70E </t>
  </si>
  <si>
    <t> 2515010</t>
  </si>
  <si>
    <t>16F 85G </t>
  </si>
  <si>
    <t> 2515879</t>
  </si>
  <si>
    <t>THEILLET</t>
  </si>
  <si>
    <t> 2514733</t>
  </si>
  <si>
    <t> 2515410</t>
  </si>
  <si>
    <t> 11250231</t>
  </si>
  <si>
    <t>LA SAINT MICHEL MORTEAU</t>
  </si>
  <si>
    <t>6F 5G </t>
  </si>
  <si>
    <t> 2516053</t>
  </si>
  <si>
    <t>1E 17F </t>
  </si>
  <si>
    <t> 396158</t>
  </si>
  <si>
    <t> 11390007</t>
  </si>
  <si>
    <t>ESPERANCE LEDONIENNE</t>
  </si>
  <si>
    <t>2G 33H </t>
  </si>
  <si>
    <t> 396448</t>
  </si>
  <si>
    <t>HENRI</t>
  </si>
  <si>
    <t> 396504</t>
  </si>
  <si>
    <t>78H </t>
  </si>
  <si>
    <t> 396230</t>
  </si>
  <si>
    <t>86G </t>
  </si>
  <si>
    <t> 396516</t>
  </si>
  <si>
    <t>RIFFARD</t>
  </si>
  <si>
    <t> 395932</t>
  </si>
  <si>
    <t>1E 40F </t>
  </si>
  <si>
    <t> 394994</t>
  </si>
  <si>
    <t> 395801</t>
  </si>
  <si>
    <t> 395746</t>
  </si>
  <si>
    <t>21D 80E </t>
  </si>
  <si>
    <t> 01188</t>
  </si>
  <si>
    <t> 394708</t>
  </si>
  <si>
    <t>66D </t>
  </si>
  <si>
    <t> 396487</t>
  </si>
  <si>
    <t> 11390022</t>
  </si>
  <si>
    <t>MJC DOLE</t>
  </si>
  <si>
    <t> 396098</t>
  </si>
  <si>
    <t>10G </t>
  </si>
  <si>
    <t> 396180</t>
  </si>
  <si>
    <t>87G </t>
  </si>
  <si>
    <t> 396548</t>
  </si>
  <si>
    <t> 395648</t>
  </si>
  <si>
    <t>PICARD</t>
  </si>
  <si>
    <t> 395984</t>
  </si>
  <si>
    <t>85G </t>
  </si>
  <si>
    <t> 395766</t>
  </si>
  <si>
    <t>COURTALIN</t>
  </si>
  <si>
    <t> 394078</t>
  </si>
  <si>
    <t> 11390027</t>
  </si>
  <si>
    <t>AS ENT SP ET LOISIRS GEVRY</t>
  </si>
  <si>
    <t> 395770</t>
  </si>
  <si>
    <t> 11390046</t>
  </si>
  <si>
    <t>ASNANS BEAUVOISIN TT</t>
  </si>
  <si>
    <t>1F 23G </t>
  </si>
  <si>
    <t> 396282</t>
  </si>
  <si>
    <t>80G </t>
  </si>
  <si>
    <t> 396176</t>
  </si>
  <si>
    <t>1F 87G </t>
  </si>
  <si>
    <t> 396102</t>
  </si>
  <si>
    <t>1F 52G </t>
  </si>
  <si>
    <t> 396553</t>
  </si>
  <si>
    <t> 7815470</t>
  </si>
  <si>
    <t>2B 12C </t>
  </si>
  <si>
    <t> 212459</t>
  </si>
  <si>
    <t>REMY</t>
  </si>
  <si>
    <t> 394954</t>
  </si>
  <si>
    <t> 11390082</t>
  </si>
  <si>
    <t>ENTENTE ANDELOT SIROD</t>
  </si>
  <si>
    <t> 395592</t>
  </si>
  <si>
    <t>NY TSIMIKORO</t>
  </si>
  <si>
    <t>1D 31E </t>
  </si>
  <si>
    <t> 394556</t>
  </si>
  <si>
    <t>6C 50D </t>
  </si>
  <si>
    <t> 2510333</t>
  </si>
  <si>
    <t>25C 30D </t>
  </si>
  <si>
    <t> 393621</t>
  </si>
  <si>
    <t>14C 40D </t>
  </si>
  <si>
    <t> 396331</t>
  </si>
  <si>
    <t> 11390095</t>
  </si>
  <si>
    <t>CCSVA TENNIS DE TABLE</t>
  </si>
  <si>
    <t>11G </t>
  </si>
  <si>
    <t> 396193</t>
  </si>
  <si>
    <t>23G 25H </t>
  </si>
  <si>
    <t> 705752</t>
  </si>
  <si>
    <t>95F </t>
  </si>
  <si>
    <t> 704749</t>
  </si>
  <si>
    <t>38D </t>
  </si>
  <si>
    <t> 904374</t>
  </si>
  <si>
    <t> 11900004</t>
  </si>
  <si>
    <t>FOYER RURAL DE BOUROGNE</t>
  </si>
  <si>
    <t>1E 22F </t>
  </si>
  <si>
    <t> 905083</t>
  </si>
  <si>
    <t>4E 69F </t>
  </si>
  <si>
    <t> 905066</t>
  </si>
  <si>
    <t>90F </t>
  </si>
  <si>
    <t> 904955</t>
  </si>
  <si>
    <t> 11900023</t>
  </si>
  <si>
    <t>FOYER RURAL VEZELOIS</t>
  </si>
  <si>
    <t>2F 25G </t>
  </si>
  <si>
    <t> 904808</t>
  </si>
  <si>
    <t>1E 8F </t>
  </si>
  <si>
    <t> 905484</t>
  </si>
  <si>
    <t>BEROLDY</t>
  </si>
  <si>
    <t> 904728</t>
  </si>
  <si>
    <t>FISCHER</t>
  </si>
  <si>
    <t>212459</t>
  </si>
  <si>
    <t>2513605</t>
  </si>
  <si>
    <t>2515688</t>
  </si>
  <si>
    <t>2515879</t>
  </si>
  <si>
    <t>2516097</t>
  </si>
  <si>
    <t>2516165</t>
  </si>
  <si>
    <t>2516166</t>
  </si>
  <si>
    <t>2516279</t>
  </si>
  <si>
    <t>2516283</t>
  </si>
  <si>
    <t>2516354</t>
  </si>
  <si>
    <t>2516386</t>
  </si>
  <si>
    <t>2516409</t>
  </si>
  <si>
    <t>2516410</t>
  </si>
  <si>
    <t>2516411</t>
  </si>
  <si>
    <t>2516412</t>
  </si>
  <si>
    <t>2516426</t>
  </si>
  <si>
    <t>2516430</t>
  </si>
  <si>
    <t>2516433</t>
  </si>
  <si>
    <t>395648</t>
  </si>
  <si>
    <t>395766</t>
  </si>
  <si>
    <t>396448</t>
  </si>
  <si>
    <t>396487</t>
  </si>
  <si>
    <t>396516</t>
  </si>
  <si>
    <t>396548</t>
  </si>
  <si>
    <t>396553</t>
  </si>
  <si>
    <t>705752</t>
  </si>
  <si>
    <t>904728</t>
  </si>
  <si>
    <t>905484</t>
  </si>
  <si>
    <t>GARCONS</t>
  </si>
  <si>
    <t>- 18</t>
  </si>
  <si>
    <t>ESCUYER</t>
  </si>
  <si>
    <t>214000</t>
  </si>
  <si>
    <t> 903534</t>
  </si>
  <si>
    <t>3B </t>
  </si>
  <si>
    <t> 2515831</t>
  </si>
  <si>
    <t>2F 80G </t>
  </si>
  <si>
    <t> 2516387</t>
  </si>
  <si>
    <t>Agathe</t>
  </si>
  <si>
    <t> 394951</t>
  </si>
  <si>
    <t>17C </t>
  </si>
  <si>
    <t> 396515</t>
  </si>
  <si>
    <t>Chiara</t>
  </si>
  <si>
    <t> 395726</t>
  </si>
  <si>
    <t>Alizee</t>
  </si>
  <si>
    <t>8E 50F </t>
  </si>
  <si>
    <t> 394723</t>
  </si>
  <si>
    <t>54C </t>
  </si>
  <si>
    <t> 0111914</t>
  </si>
  <si>
    <t>1B 38C </t>
  </si>
  <si>
    <t> 396271</t>
  </si>
  <si>
    <t>2G </t>
  </si>
  <si>
    <t> 395580</t>
  </si>
  <si>
    <t>70G </t>
  </si>
  <si>
    <t> 396281</t>
  </si>
  <si>
    <t> 396482</t>
  </si>
  <si>
    <t> 396240</t>
  </si>
  <si>
    <t>4D 25E </t>
  </si>
  <si>
    <t> 395279</t>
  </si>
  <si>
    <t>2C 35D </t>
  </si>
  <si>
    <t> 39630</t>
  </si>
  <si>
    <t>2B 30C </t>
  </si>
  <si>
    <t> 396037</t>
  </si>
  <si>
    <t>NY TSISANDAINA</t>
  </si>
  <si>
    <t>36F 80G </t>
  </si>
  <si>
    <t> 905462</t>
  </si>
  <si>
    <t>LE BAIL</t>
  </si>
  <si>
    <t>Marie</t>
  </si>
  <si>
    <t> 903132</t>
  </si>
  <si>
    <t>MAUFFREY</t>
  </si>
  <si>
    <t>2516387</t>
  </si>
  <si>
    <t>396515</t>
  </si>
  <si>
    <t>903132</t>
  </si>
  <si>
    <t>905462</t>
  </si>
  <si>
    <t>- 15</t>
  </si>
  <si>
    <t>- 13</t>
  </si>
  <si>
    <t>- 11</t>
  </si>
  <si>
    <t>DAMES</t>
  </si>
  <si>
    <t>FILLES</t>
  </si>
  <si>
    <t>CAPELLI COINTET</t>
  </si>
  <si>
    <t> 2513210</t>
  </si>
  <si>
    <t>5D 7E </t>
  </si>
  <si>
    <t> 2516421</t>
  </si>
  <si>
    <t>MAILLARD</t>
  </si>
  <si>
    <t> 11250002</t>
  </si>
  <si>
    <t>P P C FESCHES LE CHATEL</t>
  </si>
  <si>
    <t> 2516420</t>
  </si>
  <si>
    <t> 2513564</t>
  </si>
  <si>
    <t>85E </t>
  </si>
  <si>
    <t> 2512911</t>
  </si>
  <si>
    <t>Jeremy</t>
  </si>
  <si>
    <t>1C 5D </t>
  </si>
  <si>
    <t> 2515985</t>
  </si>
  <si>
    <t> 2514376</t>
  </si>
  <si>
    <t>ROUILLER</t>
  </si>
  <si>
    <t> 903750</t>
  </si>
  <si>
    <t>CORBAT</t>
  </si>
  <si>
    <t> 2514564</t>
  </si>
  <si>
    <t>37E </t>
  </si>
  <si>
    <t> 2516267</t>
  </si>
  <si>
    <t> 2513274</t>
  </si>
  <si>
    <t>97E </t>
  </si>
  <si>
    <t> 2516303</t>
  </si>
  <si>
    <t>QUINNEZ</t>
  </si>
  <si>
    <t>Gaultier</t>
  </si>
  <si>
    <t> 2516369</t>
  </si>
  <si>
    <t>BINET</t>
  </si>
  <si>
    <t> 2516133</t>
  </si>
  <si>
    <t>17G </t>
  </si>
  <si>
    <t> 2515955</t>
  </si>
  <si>
    <t>PETIN</t>
  </si>
  <si>
    <t>Ludovic</t>
  </si>
  <si>
    <t> 395896</t>
  </si>
  <si>
    <t> 11390091</t>
  </si>
  <si>
    <t>ASPTT DOLE FOUCHERANS</t>
  </si>
  <si>
    <t> 396474</t>
  </si>
  <si>
    <t> 396274</t>
  </si>
  <si>
    <t>1F 30G </t>
  </si>
  <si>
    <t> 2110571</t>
  </si>
  <si>
    <t> 395741</t>
  </si>
  <si>
    <t> 395749</t>
  </si>
  <si>
    <t> 393952</t>
  </si>
  <si>
    <t>52C 80D </t>
  </si>
  <si>
    <t> 395299</t>
  </si>
  <si>
    <t>89D </t>
  </si>
  <si>
    <t> 214000</t>
  </si>
  <si>
    <t> 392696</t>
  </si>
  <si>
    <t>Jean louis</t>
  </si>
  <si>
    <t>82D </t>
  </si>
  <si>
    <t> 212267</t>
  </si>
  <si>
    <t>88C </t>
  </si>
  <si>
    <t> 704913</t>
  </si>
  <si>
    <t> 11700046</t>
  </si>
  <si>
    <t>LA SAUTERELLE SAULX</t>
  </si>
  <si>
    <t>1C 14D </t>
  </si>
  <si>
    <t> 704804</t>
  </si>
  <si>
    <t>1C 94D </t>
  </si>
  <si>
    <t> 702452</t>
  </si>
  <si>
    <t>GRANDCLERC</t>
  </si>
  <si>
    <t>Jean michel</t>
  </si>
  <si>
    <t> 706885</t>
  </si>
  <si>
    <t> 11700074</t>
  </si>
  <si>
    <t>LA BANNIE</t>
  </si>
  <si>
    <t> 706886</t>
  </si>
  <si>
    <t> 706733</t>
  </si>
  <si>
    <t>72E </t>
  </si>
  <si>
    <t> 705498</t>
  </si>
  <si>
    <t>3C 3D </t>
  </si>
  <si>
    <t> 705501</t>
  </si>
  <si>
    <t> 706427</t>
  </si>
  <si>
    <t> 706732</t>
  </si>
  <si>
    <t>58D </t>
  </si>
  <si>
    <t> 706010</t>
  </si>
  <si>
    <t>37D </t>
  </si>
  <si>
    <t>Fesches le Châtel</t>
  </si>
  <si>
    <t>2514376</t>
  </si>
  <si>
    <t>2515955</t>
  </si>
  <si>
    <t>2515985</t>
  </si>
  <si>
    <t>2516267</t>
  </si>
  <si>
    <t>2516303</t>
  </si>
  <si>
    <t>2516369</t>
  </si>
  <si>
    <t>2516420</t>
  </si>
  <si>
    <t>2516421</t>
  </si>
  <si>
    <t>702452</t>
  </si>
  <si>
    <t>706885</t>
  </si>
  <si>
    <t>706886</t>
  </si>
  <si>
    <t>903750</t>
  </si>
  <si>
    <t>Points CF SPID</t>
  </si>
  <si>
    <t>Diff points</t>
  </si>
  <si>
    <t>Diff club</t>
  </si>
  <si>
    <t>GOEDGEBUER</t>
  </si>
  <si>
    <t>Luka</t>
  </si>
  <si>
    <t> 2516457</t>
  </si>
  <si>
    <t> 2516115</t>
  </si>
  <si>
    <t>PETIT</t>
  </si>
  <si>
    <t> 2515758</t>
  </si>
  <si>
    <t>59G </t>
  </si>
  <si>
    <t> 2516458</t>
  </si>
  <si>
    <t>BEUREY</t>
  </si>
  <si>
    <t> 2513364</t>
  </si>
  <si>
    <t>2D 4E 50F </t>
  </si>
  <si>
    <t> 2516443</t>
  </si>
  <si>
    <t>GUERRARD</t>
  </si>
  <si>
    <t> 2516442</t>
  </si>
  <si>
    <t> 2516008</t>
  </si>
  <si>
    <t> 2516209</t>
  </si>
  <si>
    <t>MORALES</t>
  </si>
  <si>
    <t> 2515090</t>
  </si>
  <si>
    <t> 2516453</t>
  </si>
  <si>
    <t> 2516363</t>
  </si>
  <si>
    <t>HARANI</t>
  </si>
  <si>
    <t>Farès</t>
  </si>
  <si>
    <t> 2516356</t>
  </si>
  <si>
    <t>DEBOISE</t>
  </si>
  <si>
    <t>Eliott</t>
  </si>
  <si>
    <t> 2515419</t>
  </si>
  <si>
    <t>39E </t>
  </si>
  <si>
    <t> 2516423</t>
  </si>
  <si>
    <t>TCHAOUSSOFF</t>
  </si>
  <si>
    <t>Alexey</t>
  </si>
  <si>
    <t> 2516456</t>
  </si>
  <si>
    <t>Félix</t>
  </si>
  <si>
    <t> 2516452</t>
  </si>
  <si>
    <t>DI PASQUALE</t>
  </si>
  <si>
    <t>Lois</t>
  </si>
  <si>
    <t> 2515421</t>
  </si>
  <si>
    <t>53E </t>
  </si>
  <si>
    <t> 396578</t>
  </si>
  <si>
    <t>DOLE-FAIVRE</t>
  </si>
  <si>
    <t>Camille</t>
  </si>
  <si>
    <t> 905316</t>
  </si>
  <si>
    <t>GARRET</t>
  </si>
  <si>
    <t>Tilyan</t>
  </si>
  <si>
    <t> 2515822</t>
  </si>
  <si>
    <t> 2516324</t>
  </si>
  <si>
    <t>FROHLICH-ROBERT</t>
  </si>
  <si>
    <t> 2516204</t>
  </si>
  <si>
    <t>POUGEUX</t>
  </si>
  <si>
    <t> 2516173</t>
  </si>
  <si>
    <t>BOURNEZ</t>
  </si>
  <si>
    <t>Siloe</t>
  </si>
  <si>
    <t> 2515550</t>
  </si>
  <si>
    <t>Marie lucie</t>
  </si>
  <si>
    <t> 2516260</t>
  </si>
  <si>
    <t>BEL</t>
  </si>
  <si>
    <t>Louann</t>
  </si>
  <si>
    <t> 396227</t>
  </si>
  <si>
    <t> 396528</t>
  </si>
  <si>
    <t>80F </t>
  </si>
  <si>
    <t> 706887</t>
  </si>
  <si>
    <t>RONDO</t>
  </si>
  <si>
    <t>2515090</t>
  </si>
  <si>
    <t>2515858</t>
  </si>
  <si>
    <t>2516115</t>
  </si>
  <si>
    <t>2516209</t>
  </si>
  <si>
    <t>2516356</t>
  </si>
  <si>
    <t>2516363</t>
  </si>
  <si>
    <t>2516423</t>
  </si>
  <si>
    <t>2516442</t>
  </si>
  <si>
    <t>2516443</t>
  </si>
  <si>
    <t>2516452</t>
  </si>
  <si>
    <t>2516453</t>
  </si>
  <si>
    <t>2516456</t>
  </si>
  <si>
    <t>2516457</t>
  </si>
  <si>
    <t>2516458</t>
  </si>
  <si>
    <t>396578</t>
  </si>
  <si>
    <t>905316</t>
  </si>
  <si>
    <t>2515550</t>
  </si>
  <si>
    <t>2516173</t>
  </si>
  <si>
    <t>2516204</t>
  </si>
  <si>
    <t>2516260</t>
  </si>
  <si>
    <t>2516324</t>
  </si>
  <si>
    <t>706887</t>
  </si>
  <si>
    <t> 2515174</t>
  </si>
  <si>
    <t>BONNET</t>
  </si>
  <si>
    <t> 396371</t>
  </si>
  <si>
    <t>DURAND</t>
  </si>
  <si>
    <t>Marine</t>
  </si>
  <si>
    <t> 706901</t>
  </si>
  <si>
    <t> 706849</t>
  </si>
  <si>
    <t>2515174</t>
  </si>
  <si>
    <t>396371</t>
  </si>
  <si>
    <t>706849</t>
  </si>
  <si>
    <t>706901</t>
  </si>
  <si>
    <t>LIGUE  DE  FRANCHE-COMTE  DE  TENNIS  DE  TABLE</t>
  </si>
  <si>
    <t>Maison Régionale des Sports - 3 avenue des Montboucons</t>
  </si>
  <si>
    <t>25000  BESANCON</t>
  </si>
  <si>
    <t>Tél : 09 77 71 70 24 Fax : 03 81 88 10 32 Email : franche-comte-ping@wanadoo.fr</t>
  </si>
  <si>
    <t>CRITERIUM  FEDERAL  REGIONAL</t>
  </si>
  <si>
    <r>
      <t>Mouchard</t>
    </r>
    <r>
      <rPr>
        <sz val="12"/>
        <rFont val="Times New Roman"/>
        <family val="1"/>
      </rPr>
      <t xml:space="preserve"> :</t>
    </r>
  </si>
  <si>
    <t>Gymnase municipal</t>
  </si>
  <si>
    <t>10h00</t>
  </si>
  <si>
    <t>25200  MONTBELIARD</t>
  </si>
  <si>
    <r>
      <t>Responsable</t>
    </r>
    <r>
      <rPr>
        <sz val="12"/>
        <rFont val="Times New Roman"/>
        <family val="1"/>
      </rPr>
      <t xml:space="preserve"> :</t>
    </r>
  </si>
  <si>
    <t>Michel PICARD Tél dom : 03 84 72 82 88 Portable : 06 88 38 89 37</t>
  </si>
  <si>
    <r>
      <t>Présence</t>
    </r>
    <r>
      <rPr>
        <sz val="12"/>
        <rFont val="Times New Roman"/>
        <family val="1"/>
      </rPr>
      <t xml:space="preserve"> :</t>
    </r>
  </si>
  <si>
    <t>1/2 heure avant le début de l'épreuve.</t>
  </si>
  <si>
    <r>
      <t>Rappel</t>
    </r>
    <r>
      <rPr>
        <sz val="12"/>
        <rFont val="Times New Roman"/>
        <family val="1"/>
      </rPr>
      <t xml:space="preserve"> :</t>
    </r>
  </si>
  <si>
    <t>* Tenue sportive obligatoire.</t>
  </si>
  <si>
    <r>
      <t>Consignes</t>
    </r>
    <r>
      <rPr>
        <sz val="12"/>
        <rFont val="Times New Roman"/>
        <family val="1"/>
      </rPr>
      <t xml:space="preserve"> :</t>
    </r>
  </si>
  <si>
    <r>
      <t>Montbéliard</t>
    </r>
    <r>
      <rPr>
        <sz val="12"/>
        <rFont val="Times New Roman"/>
        <family val="1"/>
      </rPr>
      <t xml:space="preserve"> :</t>
    </r>
  </si>
  <si>
    <t>Tableau Elite Messieurs :</t>
  </si>
  <si>
    <t>Tableau Elite Dames :</t>
  </si>
  <si>
    <t>Tableau -13 ans Garçons :</t>
  </si>
  <si>
    <t>Tableau -11 ans Garçons :</t>
  </si>
  <si>
    <t>Tableau -15 ans Filles :</t>
  </si>
  <si>
    <t>Tableau -11 ans Filles :</t>
  </si>
  <si>
    <t>Tableau -13 ans Filles :</t>
  </si>
  <si>
    <t>ATTENTION  LES  GYMNASES  NE  SONT  PAS</t>
  </si>
  <si>
    <t>Il convient d'utiliser l'un des moyens ci-dessous :</t>
  </si>
  <si>
    <t>* Attestation de licence collective au format PDF (imprimée ou en format informatique)</t>
  </si>
  <si>
    <t>* Attestation de licence personnelle au format PDF (imprimée ou en format informatique)</t>
  </si>
  <si>
    <t>* Accès internet à l'adresse suivante : http://www.fftt.com/licence</t>
  </si>
  <si>
    <t>* Accès à la base de données fédérales à l'adresse suivante : http:/spid.fftt.com/spid/home.do</t>
  </si>
  <si>
    <t>* Accès à l'application "Smartping" pour smartphones (Android et IOS)</t>
  </si>
  <si>
    <t>* En cas de forfait, vous devez envoyer impérativement le certificat médical à Michel PICARD</t>
  </si>
  <si>
    <t>soit par courrier ou par email (important en cas de repêchage)</t>
  </si>
  <si>
    <t>La ligue n'est pas responsable en cas de vols, de pertes ou de dégradations sur les véhicules.</t>
  </si>
  <si>
    <t>Veuillez respecter le matériel et laisser les salles dans l'état de propreté où vous l'avez trouvée.</t>
  </si>
  <si>
    <r>
      <rPr>
        <b/>
        <u/>
        <sz val="12"/>
        <color rgb="FFFF0000"/>
        <rFont val="Times New Roman"/>
        <family val="1"/>
      </rPr>
      <t>Licence dématérialisée</t>
    </r>
    <r>
      <rPr>
        <sz val="12"/>
        <color rgb="FFFF0000"/>
        <rFont val="Times New Roman"/>
        <family val="1"/>
      </rPr>
      <t xml:space="preserve"> :</t>
    </r>
  </si>
  <si>
    <t>licenciation et sa situation vis-à-vis du certificat médical.</t>
  </si>
  <si>
    <t xml:space="preserve">Le joueur doit présenter au juge-arbitre un document officiel permettant de vérifier l'exactitude de sa </t>
  </si>
  <si>
    <t xml:space="preserve">Email : picard.michel@akeonet.com à prévenir en cas de forfait (nom, prénom, club, n° de licence) </t>
  </si>
  <si>
    <t>FORCEMENT  TOUS  CONNECTES</t>
  </si>
  <si>
    <t>ENVOI  AUX  CLUBS</t>
  </si>
  <si>
    <t>Clubs</t>
  </si>
  <si>
    <t>CA Pontarlier</t>
  </si>
  <si>
    <t>PSB</t>
  </si>
  <si>
    <t>Torpes</t>
  </si>
  <si>
    <t>Fesches</t>
  </si>
  <si>
    <t>Maiche</t>
  </si>
  <si>
    <t>ASM Belfort Froideval</t>
  </si>
  <si>
    <t>Chatenois</t>
  </si>
  <si>
    <t>Rechesy</t>
  </si>
  <si>
    <t>Val Saint Eloi</t>
  </si>
  <si>
    <t>Asnans</t>
  </si>
  <si>
    <t>PTT Dole Foucherans</t>
  </si>
  <si>
    <t>Esp Lons</t>
  </si>
  <si>
    <t>Mont sous Vaudrey</t>
  </si>
  <si>
    <t>Michel PICARD</t>
  </si>
  <si>
    <t>Roland OPPIZZI</t>
  </si>
  <si>
    <t>Jean Michel HELLER</t>
  </si>
  <si>
    <t>Bastien PRAX</t>
  </si>
  <si>
    <t>Thierry DUMONT GIRARD</t>
  </si>
  <si>
    <t>Jean Philippe BARRY</t>
  </si>
  <si>
    <t>Pascal LABBAYE</t>
  </si>
  <si>
    <t>Philippe BLARDONE</t>
  </si>
  <si>
    <t>Yannick JACQUIER</t>
  </si>
  <si>
    <t>Sébastien DAUCOURT</t>
  </si>
  <si>
    <t>Jean Michel ADREY</t>
  </si>
  <si>
    <t>Quentin PECHOUX</t>
  </si>
  <si>
    <t>Agnès LEDENTU</t>
  </si>
  <si>
    <t>Alain SAGLIO</t>
  </si>
  <si>
    <t>Philippe LEMERCIER</t>
  </si>
  <si>
    <t>Jean Noël MARTIN</t>
  </si>
  <si>
    <t>Michel LEMERCIER</t>
  </si>
  <si>
    <t>Philippe LESVEN</t>
  </si>
  <si>
    <r>
      <rPr>
        <b/>
        <sz val="12"/>
        <color rgb="FFFF0000"/>
        <rFont val="Times New Roman"/>
        <family val="1"/>
      </rPr>
      <t>Gymnase Lou Blazer</t>
    </r>
    <r>
      <rPr>
        <sz val="12"/>
        <rFont val="Times New Roman"/>
        <family val="1"/>
      </rPr>
      <t xml:space="preserve"> - 17 rue Hélène Boucher </t>
    </r>
  </si>
  <si>
    <t>1ier envoi</t>
  </si>
  <si>
    <t>2ième envoi</t>
  </si>
  <si>
    <t>ASCAP Sochaux</t>
  </si>
  <si>
    <t>Roche</t>
  </si>
  <si>
    <t>Port Vaivre Vesoul</t>
  </si>
  <si>
    <t>75C</t>
  </si>
  <si>
    <t>FE Régional</t>
  </si>
  <si>
    <t>FE N2</t>
  </si>
  <si>
    <t>DUARTE</t>
  </si>
  <si>
    <t>2516299</t>
  </si>
  <si>
    <t>Karelle</t>
  </si>
  <si>
    <t>904887</t>
  </si>
  <si>
    <t>FIDON</t>
  </si>
  <si>
    <t>706926</t>
  </si>
  <si>
    <t>Louane</t>
  </si>
  <si>
    <t>DIEVAL LEROY</t>
  </si>
  <si>
    <t>2516176</t>
  </si>
  <si>
    <t>2516177</t>
  </si>
  <si>
    <t>Montant Régional</t>
  </si>
  <si>
    <t>0B</t>
  </si>
  <si>
    <t>Descendant de N2</t>
  </si>
  <si>
    <t>CHAPITAUX</t>
  </si>
  <si>
    <t>396190</t>
  </si>
  <si>
    <t>JOUBAUD</t>
  </si>
  <si>
    <t>2516499</t>
  </si>
  <si>
    <t>Yulian</t>
  </si>
  <si>
    <t>GUINAND</t>
  </si>
  <si>
    <t>396166</t>
  </si>
  <si>
    <t>Dario</t>
  </si>
  <si>
    <t>706598</t>
  </si>
  <si>
    <t>Nolhan</t>
  </si>
  <si>
    <t>BILYJ</t>
  </si>
  <si>
    <t>904998</t>
  </si>
  <si>
    <r>
      <rPr>
        <b/>
        <u/>
        <sz val="10"/>
        <rFont val="Comic Sans MS"/>
        <family val="4"/>
      </rPr>
      <t>Régionale 2</t>
    </r>
    <r>
      <rPr>
        <sz val="10"/>
        <rFont val="Comic Sans MS"/>
        <family val="4"/>
      </rPr>
      <t xml:space="preserve"> :</t>
    </r>
  </si>
  <si>
    <r>
      <rPr>
        <b/>
        <u/>
        <sz val="10"/>
        <rFont val="Comic Sans MS"/>
        <family val="4"/>
      </rPr>
      <t>Régionale 1</t>
    </r>
    <r>
      <rPr>
        <sz val="10"/>
        <rFont val="Comic Sans MS"/>
        <family val="4"/>
      </rPr>
      <t xml:space="preserve"> :</t>
    </r>
  </si>
  <si>
    <t>DEUXIEME TOUR</t>
  </si>
  <si>
    <t>Dimanche 22 novembre 2015</t>
  </si>
  <si>
    <t>Isle sur le Doubs</t>
  </si>
  <si>
    <t>Baume</t>
  </si>
  <si>
    <t>Tableau -18 Garçons :</t>
  </si>
  <si>
    <t>Tableau -18 Filles :</t>
  </si>
  <si>
    <t>Tableau -15 Garçons :</t>
  </si>
  <si>
    <t>Rosie</t>
  </si>
  <si>
    <t>705052</t>
  </si>
  <si>
    <t>Nathanaëlle</t>
  </si>
  <si>
    <t>RAGUIN</t>
  </si>
  <si>
    <t>705192</t>
  </si>
  <si>
    <t>Montant N2</t>
  </si>
  <si>
    <t>Descendant de Régional</t>
  </si>
  <si>
    <t>JEANNINGROS</t>
  </si>
  <si>
    <t>392788</t>
  </si>
  <si>
    <t>Mederic</t>
  </si>
  <si>
    <t>396476</t>
  </si>
  <si>
    <t>393008</t>
  </si>
  <si>
    <t>MUZARD</t>
  </si>
  <si>
    <t>394345</t>
  </si>
  <si>
    <t>Montant D1</t>
  </si>
  <si>
    <t>903594</t>
  </si>
  <si>
    <t>Montant D2</t>
  </si>
  <si>
    <t>BENATO</t>
  </si>
  <si>
    <t>0615154</t>
  </si>
  <si>
    <t>MULIN</t>
  </si>
  <si>
    <t>2510359</t>
  </si>
  <si>
    <t>Malcombe Marchaux</t>
  </si>
  <si>
    <t>DEMOUGEOT</t>
  </si>
  <si>
    <t>905028</t>
  </si>
  <si>
    <t>FE définitif</t>
  </si>
  <si>
    <t>BUSCAYLET</t>
  </si>
  <si>
    <t>905556</t>
  </si>
  <si>
    <t>Montant D3</t>
  </si>
  <si>
    <t>N1</t>
  </si>
  <si>
    <t>FE 1e tour Régional</t>
  </si>
  <si>
    <t>FNE ? 1e tour D1</t>
  </si>
  <si>
    <t>Phetsavanh</t>
  </si>
  <si>
    <t>CHANTHABOURY</t>
  </si>
  <si>
    <t>703335</t>
  </si>
  <si>
    <t>FE 1e tour D1</t>
  </si>
  <si>
    <t>FE 1e tour D2</t>
  </si>
  <si>
    <t>FE 1e tour D3</t>
  </si>
  <si>
    <t>Dann</t>
  </si>
  <si>
    <t>RAISIN</t>
  </si>
  <si>
    <t>706071</t>
  </si>
  <si>
    <t>393543</t>
  </si>
  <si>
    <t>259910</t>
  </si>
  <si>
    <t>Montant N1</t>
  </si>
  <si>
    <t>N2</t>
  </si>
  <si>
    <t>Killan</t>
  </si>
  <si>
    <t>706757</t>
  </si>
  <si>
    <t>Ozan</t>
  </si>
  <si>
    <t>CETINKAYA</t>
  </si>
  <si>
    <t>2516496</t>
  </si>
  <si>
    <t>LICENZIATO</t>
  </si>
  <si>
    <t>905542</t>
  </si>
  <si>
    <t>ROBBE</t>
  </si>
  <si>
    <t>2516402</t>
  </si>
  <si>
    <t>2516454</t>
  </si>
  <si>
    <t>2516481</t>
  </si>
  <si>
    <t>2516399</t>
  </si>
  <si>
    <t>LECAS</t>
  </si>
  <si>
    <t>2516495</t>
  </si>
  <si>
    <t>4H</t>
  </si>
  <si>
    <t>3H</t>
  </si>
  <si>
    <t>1H</t>
  </si>
  <si>
    <t>Albert</t>
  </si>
  <si>
    <t>OUDOT</t>
  </si>
  <si>
    <t>2516401</t>
  </si>
  <si>
    <t>2516189</t>
  </si>
  <si>
    <t>80I</t>
  </si>
  <si>
    <t>75I</t>
  </si>
  <si>
    <t>Montant D1 ?</t>
  </si>
  <si>
    <t>60I</t>
  </si>
  <si>
    <t>50I</t>
  </si>
  <si>
    <t>45I</t>
  </si>
  <si>
    <t>35I</t>
  </si>
  <si>
    <t>Hadrien</t>
  </si>
  <si>
    <t>OLIVIER--BALAFAS</t>
  </si>
  <si>
    <t>2516498</t>
  </si>
  <si>
    <t>33I</t>
  </si>
  <si>
    <t>21I</t>
  </si>
  <si>
    <t>20I</t>
  </si>
  <si>
    <t>12I</t>
  </si>
  <si>
    <t>STAMPANONI</t>
  </si>
  <si>
    <t>2516390</t>
  </si>
  <si>
    <t>10I</t>
  </si>
  <si>
    <t>2I</t>
  </si>
  <si>
    <t>FE ? 1e tour D1</t>
  </si>
  <si>
    <t>2516502</t>
  </si>
  <si>
    <t>COPPEY-MIGNOT</t>
  </si>
  <si>
    <t>706920</t>
  </si>
  <si>
    <t>FNE 1e tour D2</t>
  </si>
  <si>
    <t>0I</t>
  </si>
  <si>
    <t>WILMOUTH</t>
  </si>
  <si>
    <t>2516475</t>
  </si>
  <si>
    <t>LEVREY</t>
  </si>
  <si>
    <t>2516503</t>
  </si>
  <si>
    <t>FE ? 1e tour Poussin</t>
  </si>
  <si>
    <t>PAGE</t>
  </si>
  <si>
    <t>2516465</t>
  </si>
  <si>
    <t>2516476</t>
  </si>
  <si>
    <t>PAILLEY-PILLOT</t>
  </si>
  <si>
    <t>2516492</t>
  </si>
  <si>
    <t>Antoinne</t>
  </si>
  <si>
    <t>SAADA</t>
  </si>
  <si>
    <t>2516293</t>
  </si>
  <si>
    <t>Romeo</t>
  </si>
  <si>
    <t>BRIDE</t>
  </si>
  <si>
    <t>2516491</t>
  </si>
  <si>
    <t>Benjammin</t>
  </si>
  <si>
    <t>2516497</t>
  </si>
  <si>
    <t>SIMONIN</t>
  </si>
  <si>
    <t>2516485</t>
  </si>
  <si>
    <t>MADELRIEUX</t>
  </si>
  <si>
    <t>905551</t>
  </si>
  <si>
    <t>Erwann</t>
  </si>
  <si>
    <t>PAGNOUX</t>
  </si>
  <si>
    <t>2516501</t>
  </si>
  <si>
    <t>2516500</t>
  </si>
  <si>
    <t>CROZET</t>
  </si>
  <si>
    <t>2516286</t>
  </si>
  <si>
    <t>2516490</t>
  </si>
  <si>
    <t>Zalan</t>
  </si>
  <si>
    <t>GENEVAUX</t>
  </si>
  <si>
    <t>2516330</t>
  </si>
  <si>
    <t>Mathis-Alain</t>
  </si>
  <si>
    <t>2515902</t>
  </si>
  <si>
    <t>DUAULT</t>
  </si>
  <si>
    <t>2516494</t>
  </si>
  <si>
    <t>MUCKENSTURM</t>
  </si>
  <si>
    <t>706927</t>
  </si>
  <si>
    <t>Tao</t>
  </si>
  <si>
    <t>DURIN</t>
  </si>
  <si>
    <t>2516484</t>
  </si>
  <si>
    <t>Repêché N2</t>
  </si>
  <si>
    <t>Répêché Régional</t>
  </si>
  <si>
    <t>706735</t>
  </si>
  <si>
    <t>Champlitte</t>
  </si>
  <si>
    <t>BOUTON</t>
  </si>
  <si>
    <t>396456</t>
  </si>
  <si>
    <t>CONSIDERE-BARANTON</t>
  </si>
  <si>
    <t>395765</t>
  </si>
  <si>
    <t>Mateo</t>
  </si>
  <si>
    <t>LAWANSCH</t>
  </si>
  <si>
    <t>396590</t>
  </si>
  <si>
    <t>Ihlan</t>
  </si>
  <si>
    <t>395764</t>
  </si>
  <si>
    <t>Nawfel</t>
  </si>
  <si>
    <t>EL ABDELLAOUI</t>
  </si>
  <si>
    <t>905328</t>
  </si>
  <si>
    <t>Peter</t>
  </si>
  <si>
    <t>PASTOUREAU</t>
  </si>
  <si>
    <t>2516524</t>
  </si>
  <si>
    <t>2516366</t>
  </si>
  <si>
    <t>DUPRE</t>
  </si>
  <si>
    <t>706911</t>
  </si>
  <si>
    <t>Jean</t>
  </si>
  <si>
    <t>DURET</t>
  </si>
  <si>
    <t>2514004</t>
  </si>
  <si>
    <t>Adam</t>
  </si>
  <si>
    <t>396538</t>
  </si>
  <si>
    <t>2516487</t>
  </si>
  <si>
    <t>VERMOT GAUCHY</t>
  </si>
  <si>
    <t>395538</t>
  </si>
  <si>
    <t>MAUPPIN</t>
  </si>
  <si>
    <t>706888</t>
  </si>
  <si>
    <t>Marvin</t>
  </si>
  <si>
    <t>PILON</t>
  </si>
  <si>
    <t>2514890</t>
  </si>
  <si>
    <t>2516434</t>
  </si>
  <si>
    <t>ROUSSEY</t>
  </si>
  <si>
    <t>394606</t>
  </si>
  <si>
    <t>15B</t>
  </si>
  <si>
    <t>7B</t>
  </si>
  <si>
    <t>Repêchée N2</t>
  </si>
  <si>
    <t>Montante N2</t>
  </si>
  <si>
    <t>190A</t>
  </si>
  <si>
    <t>Descendante de N2</t>
  </si>
  <si>
    <t>FE D1 Garçons</t>
  </si>
  <si>
    <t>FE D2 Garçons</t>
  </si>
  <si>
    <t> 2515812</t>
  </si>
  <si>
    <t> 2516498</t>
  </si>
  <si>
    <t> 2516499</t>
  </si>
  <si>
    <t> 2516491</t>
  </si>
  <si>
    <t> 2516286</t>
  </si>
  <si>
    <t> 2516330</t>
  </si>
  <si>
    <t> 2516490</t>
  </si>
  <si>
    <t> 2514934</t>
  </si>
  <si>
    <t>1F 4G </t>
  </si>
  <si>
    <t> 2516293</t>
  </si>
  <si>
    <t> 2514941</t>
  </si>
  <si>
    <t>22G </t>
  </si>
  <si>
    <t> 2515457</t>
  </si>
  <si>
    <t> 703604</t>
  </si>
  <si>
    <t>57D </t>
  </si>
  <si>
    <t> 2516496</t>
  </si>
  <si>
    <t> 2516495</t>
  </si>
  <si>
    <t>LECAT</t>
  </si>
  <si>
    <t> 2516497</t>
  </si>
  <si>
    <t> 2516494</t>
  </si>
  <si>
    <t> 2513514</t>
  </si>
  <si>
    <t>95D </t>
  </si>
  <si>
    <t> 2515902</t>
  </si>
  <si>
    <t> 2516105</t>
  </si>
  <si>
    <t>15H </t>
  </si>
  <si>
    <t> 2516465</t>
  </si>
  <si>
    <t> 2516390</t>
  </si>
  <si>
    <t> 2516454</t>
  </si>
  <si>
    <t> 2515862</t>
  </si>
  <si>
    <t>45F </t>
  </si>
  <si>
    <t> 2515449</t>
  </si>
  <si>
    <t> 11250031</t>
  </si>
  <si>
    <t>C P ORNANAIS</t>
  </si>
  <si>
    <t>1F 1G </t>
  </si>
  <si>
    <t> 2514893</t>
  </si>
  <si>
    <t> 2514890</t>
  </si>
  <si>
    <t> 2514004</t>
  </si>
  <si>
    <t> 2516487</t>
  </si>
  <si>
    <t> 2516434</t>
  </si>
  <si>
    <t> 11250069</t>
  </si>
  <si>
    <t>AC 20 00 CHATILLON LE DUC</t>
  </si>
  <si>
    <t> 2516502</t>
  </si>
  <si>
    <t> 2516503</t>
  </si>
  <si>
    <t> 2515865</t>
  </si>
  <si>
    <t> 11250125</t>
  </si>
  <si>
    <t>TENNIS D TABLE DAMPRICHARD</t>
  </si>
  <si>
    <t> 2515183</t>
  </si>
  <si>
    <t> 2516068</t>
  </si>
  <si>
    <t> 11250151</t>
  </si>
  <si>
    <t>AMICALE PONGISTE BOUCLANS</t>
  </si>
  <si>
    <t>73G </t>
  </si>
  <si>
    <t> 2516401</t>
  </si>
  <si>
    <t> 2516399</t>
  </si>
  <si>
    <t> 2516402</t>
  </si>
  <si>
    <t> 259910</t>
  </si>
  <si>
    <t> 2515957</t>
  </si>
  <si>
    <t>79G 45H </t>
  </si>
  <si>
    <t> 2516492</t>
  </si>
  <si>
    <t> 2516124</t>
  </si>
  <si>
    <t>34G </t>
  </si>
  <si>
    <t> 2516366</t>
  </si>
  <si>
    <t> 2515747</t>
  </si>
  <si>
    <t>30E </t>
  </si>
  <si>
    <t> 2516189</t>
  </si>
  <si>
    <t> 2516481</t>
  </si>
  <si>
    <t> 2515944</t>
  </si>
  <si>
    <t>50H </t>
  </si>
  <si>
    <t> 2515788</t>
  </si>
  <si>
    <t>30H </t>
  </si>
  <si>
    <t> 2516500</t>
  </si>
  <si>
    <t> 2516501</t>
  </si>
  <si>
    <t> 2516484</t>
  </si>
  <si>
    <t> 2516485</t>
  </si>
  <si>
    <t> 2516475</t>
  </si>
  <si>
    <t> 2516258</t>
  </si>
  <si>
    <t>20H </t>
  </si>
  <si>
    <t> 2516476</t>
  </si>
  <si>
    <t> 2516524</t>
  </si>
  <si>
    <t> 2515953</t>
  </si>
  <si>
    <t>50G </t>
  </si>
  <si>
    <t> 2515125</t>
  </si>
  <si>
    <t>67F </t>
  </si>
  <si>
    <t> 257085</t>
  </si>
  <si>
    <t>3F 35G </t>
  </si>
  <si>
    <t> 2512990</t>
  </si>
  <si>
    <t> 2510359</t>
  </si>
  <si>
    <t> 11250229</t>
  </si>
  <si>
    <t>ENTENTE MALCOMBE THISE MARCH</t>
  </si>
  <si>
    <t> 2515889</t>
  </si>
  <si>
    <t>1F 50G </t>
  </si>
  <si>
    <t> 392788</t>
  </si>
  <si>
    <t> 11390002</t>
  </si>
  <si>
    <t>A L LONS</t>
  </si>
  <si>
    <t> 394345</t>
  </si>
  <si>
    <t> 714941</t>
  </si>
  <si>
    <t> 394010</t>
  </si>
  <si>
    <t>25D 60E </t>
  </si>
  <si>
    <t> 396590</t>
  </si>
  <si>
    <t> 395982</t>
  </si>
  <si>
    <t> 395788</t>
  </si>
  <si>
    <t>43D 75E </t>
  </si>
  <si>
    <t> 396044</t>
  </si>
  <si>
    <t> 393008</t>
  </si>
  <si>
    <t> 11390067</t>
  </si>
  <si>
    <t>VADANS</t>
  </si>
  <si>
    <t> 396476</t>
  </si>
  <si>
    <t> 393128</t>
  </si>
  <si>
    <t> 11390080</t>
  </si>
  <si>
    <t>FOYER RURAL DE VERCIA</t>
  </si>
  <si>
    <t>51D </t>
  </si>
  <si>
    <t> 393819</t>
  </si>
  <si>
    <t>1C 2D </t>
  </si>
  <si>
    <t> 396041</t>
  </si>
  <si>
    <t>V4M</t>
  </si>
  <si>
    <t>4D 22E </t>
  </si>
  <si>
    <t> 396204</t>
  </si>
  <si>
    <t>Mickaél</t>
  </si>
  <si>
    <t> 396538</t>
  </si>
  <si>
    <t> 395337</t>
  </si>
  <si>
    <t> 11390094</t>
  </si>
  <si>
    <t>TENNIS DE TABLE CONLIEGE</t>
  </si>
  <si>
    <t>5E 60F </t>
  </si>
  <si>
    <t> 396194</t>
  </si>
  <si>
    <t>95H </t>
  </si>
  <si>
    <t> 396166</t>
  </si>
  <si>
    <t> 396190</t>
  </si>
  <si>
    <t> 396226</t>
  </si>
  <si>
    <t>68G </t>
  </si>
  <si>
    <t> 396456</t>
  </si>
  <si>
    <t> 395765</t>
  </si>
  <si>
    <t> 395764</t>
  </si>
  <si>
    <t> 396460</t>
  </si>
  <si>
    <t>Philippe adrien</t>
  </si>
  <si>
    <t>2F 35G </t>
  </si>
  <si>
    <t> 396259</t>
  </si>
  <si>
    <t> 396294</t>
  </si>
  <si>
    <t> 395538</t>
  </si>
  <si>
    <t> 395779</t>
  </si>
  <si>
    <t>42E </t>
  </si>
  <si>
    <t> 396054</t>
  </si>
  <si>
    <t> 393543</t>
  </si>
  <si>
    <t> 706911</t>
  </si>
  <si>
    <t> 706920</t>
  </si>
  <si>
    <t> 11700009</t>
  </si>
  <si>
    <t>ETOILE SP JUSSEY</t>
  </si>
  <si>
    <t> 706927</t>
  </si>
  <si>
    <t> 706750</t>
  </si>
  <si>
    <t>12D </t>
  </si>
  <si>
    <t> 706071</t>
  </si>
  <si>
    <t> 705063</t>
  </si>
  <si>
    <t> 706735</t>
  </si>
  <si>
    <t> 11700036</t>
  </si>
  <si>
    <t>AML CHAMPLITTE</t>
  </si>
  <si>
    <t> 706888</t>
  </si>
  <si>
    <t> 706784</t>
  </si>
  <si>
    <t> 703335</t>
  </si>
  <si>
    <t> 706757</t>
  </si>
  <si>
    <t> 706598</t>
  </si>
  <si>
    <t> 706448</t>
  </si>
  <si>
    <t>3E 45F </t>
  </si>
  <si>
    <t> 905542</t>
  </si>
  <si>
    <t> 905551</t>
  </si>
  <si>
    <t> 903594</t>
  </si>
  <si>
    <t> 0615154</t>
  </si>
  <si>
    <t>40F 80G </t>
  </si>
  <si>
    <t> 904959</t>
  </si>
  <si>
    <t> 11900030</t>
  </si>
  <si>
    <t>SPORTS ET LOISIRS LACOLLON'JOIE</t>
  </si>
  <si>
    <t> 904998</t>
  </si>
  <si>
    <t> 905328</t>
  </si>
  <si>
    <t> 9131903</t>
  </si>
  <si>
    <t> 11900046</t>
  </si>
  <si>
    <t>ASSOCIATION VAL D'OYE</t>
  </si>
  <si>
    <t>8E 10F </t>
  </si>
  <si>
    <t> 904165</t>
  </si>
  <si>
    <t> 905556</t>
  </si>
  <si>
    <t> 905028</t>
  </si>
  <si>
    <t> 2514936</t>
  </si>
  <si>
    <t> 2516299</t>
  </si>
  <si>
    <t> 2516176</t>
  </si>
  <si>
    <t> 2516177</t>
  </si>
  <si>
    <t> 706926</t>
  </si>
  <si>
    <t> 705052</t>
  </si>
  <si>
    <t> 705192</t>
  </si>
  <si>
    <t> 904887</t>
  </si>
  <si>
    <t>Remplaçants</t>
  </si>
  <si>
    <t>R1</t>
  </si>
  <si>
    <t>R2</t>
  </si>
  <si>
    <t>R3</t>
  </si>
  <si>
    <t>R4</t>
  </si>
  <si>
    <t>R5</t>
  </si>
  <si>
    <t>R6</t>
  </si>
  <si>
    <t>R7</t>
  </si>
  <si>
    <t>FE le 28/10 (souhait D1)</t>
  </si>
  <si>
    <t>FE</t>
  </si>
  <si>
    <t>Souhaitent jouer en D1</t>
  </si>
  <si>
    <r>
      <t>Juge Arbitre</t>
    </r>
    <r>
      <rPr>
        <sz val="12"/>
        <rFont val="Times New Roman"/>
        <family val="1"/>
      </rPr>
      <t xml:space="preserve"> : Michel LEMERCIER</t>
    </r>
  </si>
  <si>
    <t>Tél : 03 84 26 81 01</t>
  </si>
  <si>
    <t>Port. : 06 87 10 73 02</t>
  </si>
  <si>
    <t>Email : michel.lemercier4@wanadoo.fr</t>
  </si>
  <si>
    <r>
      <t>Juge Arbitre</t>
    </r>
    <r>
      <rPr>
        <sz val="12"/>
        <rFont val="Times New Roman"/>
        <family val="1"/>
      </rPr>
      <t xml:space="preserve"> : Henri Louis GACHOD</t>
    </r>
  </si>
  <si>
    <t>Tél : 03 84 81 77 86</t>
  </si>
  <si>
    <t>Email : hl.gachod@laposte.net</t>
  </si>
  <si>
    <t>Port : 06 82 21 05 82</t>
  </si>
  <si>
    <t>Besançon le 09 novembre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</si>
</sst>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Arial"/>
      <family val="2"/>
    </font>
    <font>
      <b/>
      <sz val="9"/>
      <color indexed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u/>
      <sz val="10"/>
      <name val="Arial"/>
      <family val="2"/>
    </font>
    <font>
      <b/>
      <sz val="10"/>
      <color rgb="FFFF0000"/>
      <name val="Comic Sans MS"/>
      <family val="4"/>
    </font>
    <font>
      <b/>
      <sz val="10"/>
      <color rgb="FF00B050"/>
      <name val="Comic Sans MS"/>
      <family val="4"/>
    </font>
    <font>
      <b/>
      <sz val="10"/>
      <color indexed="10"/>
      <name val="Comic Sans MS"/>
      <family val="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B0F0"/>
      <name val="Comic Sans MS"/>
      <family val="4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0"/>
      <name val="Arial"/>
      <family val="2"/>
    </font>
    <font>
      <b/>
      <sz val="14"/>
      <color rgb="FFFF0000"/>
      <name val="Times New Roman"/>
      <family val="1"/>
    </font>
    <font>
      <b/>
      <u/>
      <sz val="10"/>
      <name val="Arial"/>
      <family val="2"/>
    </font>
    <font>
      <b/>
      <u/>
      <sz val="10"/>
      <name val="Comic Sans MS"/>
      <family val="4"/>
    </font>
    <font>
      <b/>
      <sz val="10"/>
      <color rgb="FFFF00FF"/>
      <name val="Comic Sans MS"/>
      <family val="4"/>
    </font>
    <font>
      <b/>
      <sz val="9"/>
      <color rgb="FFFF00FF"/>
      <name val="Comic Sans MS"/>
      <family val="4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4" fillId="0" borderId="0"/>
    <xf numFmtId="0" fontId="1" fillId="0" borderId="0"/>
  </cellStyleXfs>
  <cellXfs count="315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quotePrefix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5" fillId="0" borderId="1" xfId="1" applyFont="1" applyFill="1" applyBorder="1"/>
    <xf numFmtId="0" fontId="3" fillId="0" borderId="0" xfId="1" applyFont="1" applyFill="1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9" fillId="0" borderId="0" xfId="1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9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Protection="1"/>
    <xf numFmtId="0" fontId="5" fillId="2" borderId="2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164" fontId="6" fillId="0" borderId="0" xfId="1" applyNumberFormat="1" applyProtection="1"/>
    <xf numFmtId="0" fontId="6" fillId="0" borderId="0" xfId="1" applyProtection="1"/>
    <xf numFmtId="11" fontId="6" fillId="0" borderId="0" xfId="1" applyNumberForma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5" fillId="0" borderId="0" xfId="1" applyFont="1" applyAlignment="1" applyProtection="1">
      <alignment horizontal="center"/>
    </xf>
    <xf numFmtId="0" fontId="9" fillId="0" borderId="2" xfId="1" applyFont="1" applyBorder="1" applyProtection="1"/>
    <xf numFmtId="0" fontId="3" fillId="0" borderId="2" xfId="1" applyFont="1" applyFill="1" applyBorder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9" fillId="0" borderId="3" xfId="1" applyFont="1" applyBorder="1" applyProtection="1"/>
    <xf numFmtId="0" fontId="5" fillId="0" borderId="3" xfId="1" applyFont="1" applyFill="1" applyBorder="1" applyAlignment="1" applyProtection="1">
      <alignment horizontal="center"/>
    </xf>
    <xf numFmtId="164" fontId="6" fillId="0" borderId="4" xfId="1" applyNumberFormat="1" applyBorder="1" applyProtection="1"/>
    <xf numFmtId="0" fontId="6" fillId="0" borderId="4" xfId="1" applyBorder="1" applyProtection="1"/>
    <xf numFmtId="11" fontId="6" fillId="0" borderId="4" xfId="1" applyNumberFormat="1" applyBorder="1" applyProtection="1"/>
    <xf numFmtId="0" fontId="11" fillId="0" borderId="5" xfId="1" applyFont="1" applyFill="1" applyBorder="1" applyProtection="1"/>
    <xf numFmtId="0" fontId="5" fillId="0" borderId="0" xfId="1" applyFont="1" applyAlignment="1">
      <alignment horizontal="center"/>
    </xf>
    <xf numFmtId="0" fontId="11" fillId="0" borderId="3" xfId="1" applyFont="1" applyFill="1" applyBorder="1" applyProtection="1"/>
    <xf numFmtId="0" fontId="3" fillId="0" borderId="0" xfId="1" applyFont="1" applyBorder="1" applyAlignment="1">
      <alignment horizontal="center"/>
    </xf>
    <xf numFmtId="0" fontId="10" fillId="0" borderId="0" xfId="0" applyFont="1"/>
    <xf numFmtId="0" fontId="9" fillId="0" borderId="2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9" fillId="0" borderId="0" xfId="1" applyFont="1" applyFill="1" applyProtection="1"/>
    <xf numFmtId="0" fontId="4" fillId="0" borderId="0" xfId="1" applyFont="1" applyFill="1" applyProtection="1"/>
    <xf numFmtId="0" fontId="3" fillId="0" borderId="7" xfId="1" applyFont="1" applyFill="1" applyBorder="1" applyAlignment="1" applyProtection="1">
      <alignment horizontal="center"/>
    </xf>
    <xf numFmtId="0" fontId="7" fillId="0" borderId="0" xfId="1" applyFont="1" applyFill="1" applyProtection="1"/>
    <xf numFmtId="0" fontId="3" fillId="0" borderId="2" xfId="1" applyFont="1" applyBorder="1" applyProtection="1"/>
    <xf numFmtId="0" fontId="8" fillId="0" borderId="0" xfId="1" applyFont="1" applyProtection="1"/>
    <xf numFmtId="0" fontId="5" fillId="0" borderId="0" xfId="1" applyFont="1" applyFill="1" applyProtection="1"/>
    <xf numFmtId="0" fontId="2" fillId="0" borderId="6" xfId="1" applyFont="1" applyFill="1" applyBorder="1" applyAlignment="1" applyProtection="1">
      <alignment horizontal="center"/>
    </xf>
    <xf numFmtId="0" fontId="9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2" borderId="2" xfId="1" applyFont="1" applyFill="1" applyBorder="1" applyAlignment="1" applyProtection="1">
      <alignment horizontal="center"/>
    </xf>
    <xf numFmtId="0" fontId="5" fillId="0" borderId="2" xfId="1" applyFont="1" applyFill="1" applyBorder="1"/>
    <xf numFmtId="0" fontId="9" fillId="0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6" fillId="0" borderId="0" xfId="1" applyNumberFormat="1" applyBorder="1"/>
    <xf numFmtId="0" fontId="6" fillId="0" borderId="0" xfId="1" applyBorder="1"/>
    <xf numFmtId="11" fontId="6" fillId="0" borderId="0" xfId="1" applyNumberFormat="1" applyBorder="1"/>
    <xf numFmtId="0" fontId="3" fillId="0" borderId="0" xfId="1" applyFont="1" applyFill="1" applyBorder="1"/>
    <xf numFmtId="0" fontId="5" fillId="0" borderId="2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6" fillId="0" borderId="0" xfId="1" applyNumberFormat="1" applyBorder="1" applyProtection="1"/>
    <xf numFmtId="0" fontId="6" fillId="0" borderId="0" xfId="1" applyBorder="1" applyProtection="1"/>
    <xf numFmtId="11" fontId="6" fillId="0" borderId="0" xfId="1" applyNumberFormat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7" fillId="0" borderId="2" xfId="1" applyFont="1" applyBorder="1"/>
    <xf numFmtId="0" fontId="9" fillId="2" borderId="2" xfId="1" applyFont="1" applyFill="1" applyBorder="1" applyProtection="1"/>
    <xf numFmtId="0" fontId="3" fillId="0" borderId="9" xfId="1" applyFont="1" applyFill="1" applyBorder="1" applyProtection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1" applyFont="1" applyBorder="1" applyProtection="1"/>
    <xf numFmtId="0" fontId="6" fillId="0" borderId="0" xfId="0" quotePrefix="1" applyFont="1"/>
    <xf numFmtId="0" fontId="5" fillId="0" borderId="3" xfId="0" applyFont="1" applyFill="1" applyBorder="1" applyAlignment="1">
      <alignment horizontal="center"/>
    </xf>
    <xf numFmtId="0" fontId="9" fillId="2" borderId="1" xfId="1" applyFont="1" applyFill="1" applyBorder="1" applyProtection="1"/>
    <xf numFmtId="0" fontId="3" fillId="2" borderId="2" xfId="1" applyFont="1" applyFill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6" fillId="0" borderId="10" xfId="1" applyNumberFormat="1" applyBorder="1" applyProtection="1"/>
    <xf numFmtId="0" fontId="6" fillId="0" borderId="10" xfId="1" applyBorder="1" applyProtection="1"/>
    <xf numFmtId="11" fontId="6" fillId="0" borderId="10" xfId="1" applyNumberFormat="1" applyBorder="1" applyProtection="1"/>
    <xf numFmtId="0" fontId="6" fillId="0" borderId="0" xfId="0" applyFont="1" applyBorder="1"/>
    <xf numFmtId="0" fontId="0" fillId="0" borderId="0" xfId="0" applyBorder="1"/>
    <xf numFmtId="0" fontId="3" fillId="0" borderId="2" xfId="1" applyFont="1" applyFill="1" applyBorder="1"/>
    <xf numFmtId="1" fontId="5" fillId="0" borderId="1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3" xfId="1" applyFont="1" applyFill="1" applyBorder="1" applyAlignment="1" applyProtection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0" borderId="0" xfId="0" applyFont="1" applyFill="1"/>
    <xf numFmtId="0" fontId="10" fillId="0" borderId="2" xfId="0" applyFont="1" applyFill="1" applyBorder="1"/>
    <xf numFmtId="0" fontId="6" fillId="3" borderId="5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3" fillId="0" borderId="1" xfId="1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3" xfId="1" applyFont="1" applyFill="1" applyBorder="1" applyProtection="1"/>
    <xf numFmtId="49" fontId="3" fillId="0" borderId="1" xfId="1" applyNumberFormat="1" applyFont="1" applyFill="1" applyBorder="1" applyAlignment="1" applyProtection="1">
      <alignment horizontal="center"/>
    </xf>
    <xf numFmtId="49" fontId="9" fillId="0" borderId="2" xfId="1" applyNumberFormat="1" applyFont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center"/>
    </xf>
    <xf numFmtId="49" fontId="9" fillId="0" borderId="1" xfId="1" applyNumberFormat="1" applyFont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/>
    </xf>
    <xf numFmtId="49" fontId="7" fillId="0" borderId="2" xfId="1" applyNumberFormat="1" applyFont="1" applyFill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center"/>
    </xf>
    <xf numFmtId="49" fontId="9" fillId="0" borderId="1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center"/>
    </xf>
    <xf numFmtId="0" fontId="14" fillId="0" borderId="0" xfId="2"/>
    <xf numFmtId="0" fontId="16" fillId="0" borderId="15" xfId="2" applyFont="1" applyBorder="1"/>
    <xf numFmtId="14" fontId="15" fillId="0" borderId="0" xfId="2" applyNumberFormat="1" applyFont="1" applyBorder="1"/>
    <xf numFmtId="0" fontId="15" fillId="0" borderId="0" xfId="2" applyFont="1" applyBorder="1"/>
    <xf numFmtId="49" fontId="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164" fontId="6" fillId="0" borderId="1" xfId="1" applyNumberFormat="1" applyBorder="1"/>
    <xf numFmtId="0" fontId="6" fillId="0" borderId="1" xfId="1" applyBorder="1"/>
    <xf numFmtId="11" fontId="6" fillId="0" borderId="1" xfId="1" applyNumberFormat="1" applyBorder="1"/>
    <xf numFmtId="0" fontId="16" fillId="0" borderId="16" xfId="0" applyFont="1" applyBorder="1"/>
    <xf numFmtId="0" fontId="15" fillId="0" borderId="16" xfId="0" applyFont="1" applyBorder="1"/>
    <xf numFmtId="0" fontId="16" fillId="0" borderId="16" xfId="0" applyFont="1" applyBorder="1" applyAlignment="1">
      <alignment horizontal="right"/>
    </xf>
    <xf numFmtId="14" fontId="16" fillId="0" borderId="16" xfId="0" applyNumberFormat="1" applyFont="1" applyBorder="1"/>
    <xf numFmtId="14" fontId="15" fillId="0" borderId="16" xfId="0" applyNumberFormat="1" applyFont="1" applyBorder="1"/>
    <xf numFmtId="0" fontId="0" fillId="0" borderId="16" xfId="0" applyBorder="1"/>
    <xf numFmtId="0" fontId="16" fillId="0" borderId="17" xfId="0" applyFont="1" applyBorder="1" applyAlignment="1">
      <alignment horizontal="right"/>
    </xf>
    <xf numFmtId="0" fontId="16" fillId="0" borderId="17" xfId="0" applyFont="1" applyBorder="1"/>
    <xf numFmtId="14" fontId="16" fillId="0" borderId="17" xfId="0" applyNumberFormat="1" applyFont="1" applyBorder="1"/>
    <xf numFmtId="0" fontId="15" fillId="0" borderId="17" xfId="0" applyFont="1" applyBorder="1"/>
    <xf numFmtId="14" fontId="15" fillId="0" borderId="17" xfId="0" applyNumberFormat="1" applyFont="1" applyBorder="1"/>
    <xf numFmtId="0" fontId="5" fillId="0" borderId="2" xfId="1" applyFont="1" applyFill="1" applyBorder="1" applyProtection="1"/>
    <xf numFmtId="0" fontId="16" fillId="0" borderId="15" xfId="0" applyFont="1" applyBorder="1"/>
    <xf numFmtId="0" fontId="16" fillId="0" borderId="16" xfId="2" applyFont="1" applyBorder="1"/>
    <xf numFmtId="0" fontId="5" fillId="0" borderId="7" xfId="1" applyFont="1" applyFill="1" applyBorder="1"/>
    <xf numFmtId="49" fontId="9" fillId="0" borderId="2" xfId="1" quotePrefix="1" applyNumberFormat="1" applyFont="1" applyFill="1" applyBorder="1" applyAlignment="1" applyProtection="1">
      <alignment horizontal="center"/>
    </xf>
    <xf numFmtId="0" fontId="7" fillId="0" borderId="1" xfId="1" applyFont="1" applyBorder="1"/>
    <xf numFmtId="0" fontId="5" fillId="0" borderId="3" xfId="1" applyFont="1" applyFill="1" applyBorder="1" applyAlignment="1">
      <alignment horizontal="center"/>
    </xf>
    <xf numFmtId="164" fontId="6" fillId="0" borderId="1" xfId="1" applyNumberFormat="1" applyBorder="1" applyProtection="1"/>
    <xf numFmtId="0" fontId="6" fillId="0" borderId="1" xfId="1" applyBorder="1" applyProtection="1"/>
    <xf numFmtId="11" fontId="6" fillId="0" borderId="1" xfId="1" applyNumberFormat="1" applyBorder="1" applyProtection="1"/>
    <xf numFmtId="49" fontId="7" fillId="0" borderId="3" xfId="1" applyNumberFormat="1" applyFont="1" applyFill="1" applyBorder="1" applyAlignment="1" applyProtection="1">
      <alignment horizontal="center"/>
    </xf>
    <xf numFmtId="0" fontId="11" fillId="0" borderId="2" xfId="1" applyFont="1" applyFill="1" applyBorder="1" applyProtection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5" fillId="0" borderId="7" xfId="1" applyFont="1" applyFill="1" applyBorder="1" applyProtection="1"/>
    <xf numFmtId="0" fontId="17" fillId="0" borderId="2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3" fillId="0" borderId="7" xfId="1" applyFont="1" applyFill="1" applyBorder="1"/>
    <xf numFmtId="49" fontId="9" fillId="0" borderId="2" xfId="0" applyNumberFormat="1" applyFont="1" applyFill="1" applyBorder="1" applyAlignment="1">
      <alignment horizontal="center"/>
    </xf>
    <xf numFmtId="0" fontId="3" fillId="0" borderId="19" xfId="1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13" fillId="0" borderId="0" xfId="1" applyFont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49" fontId="9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center"/>
    </xf>
    <xf numFmtId="164" fontId="6" fillId="0" borderId="0" xfId="1" applyNumberFormat="1" applyFill="1" applyBorder="1" applyProtection="1"/>
    <xf numFmtId="0" fontId="6" fillId="0" borderId="0" xfId="1" applyFill="1" applyBorder="1" applyProtection="1"/>
    <xf numFmtId="11" fontId="6" fillId="0" borderId="0" xfId="1" applyNumberFormat="1" applyFill="1" applyBorder="1" applyProtection="1"/>
    <xf numFmtId="0" fontId="13" fillId="0" borderId="0" xfId="1" quotePrefix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5" fillId="0" borderId="0" xfId="0" applyFont="1"/>
    <xf numFmtId="0" fontId="24" fillId="0" borderId="0" xfId="0" applyFont="1"/>
    <xf numFmtId="0" fontId="20" fillId="0" borderId="0" xfId="0" applyFont="1" applyAlignment="1">
      <alignment horizontal="center"/>
    </xf>
    <xf numFmtId="0" fontId="27" fillId="0" borderId="0" xfId="0" applyFont="1"/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/>
    <xf numFmtId="0" fontId="5" fillId="4" borderId="1" xfId="1" applyFont="1" applyFill="1" applyBorder="1" applyAlignment="1" applyProtection="1">
      <alignment horizontal="center"/>
    </xf>
    <xf numFmtId="164" fontId="6" fillId="0" borderId="4" xfId="1" applyNumberFormat="1" applyFill="1" applyBorder="1" applyProtection="1"/>
    <xf numFmtId="0" fontId="6" fillId="0" borderId="4" xfId="1" applyFill="1" applyBorder="1" applyProtection="1"/>
    <xf numFmtId="11" fontId="6" fillId="0" borderId="4" xfId="1" applyNumberFormat="1" applyFill="1" applyBorder="1" applyProtection="1"/>
    <xf numFmtId="0" fontId="5" fillId="4" borderId="2" xfId="1" applyFont="1" applyFill="1" applyBorder="1" applyAlignment="1" applyProtection="1">
      <alignment horizontal="center"/>
    </xf>
    <xf numFmtId="0" fontId="3" fillId="0" borderId="20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164" fontId="6" fillId="0" borderId="1" xfId="1" applyNumberFormat="1" applyFill="1" applyBorder="1" applyProtection="1"/>
    <xf numFmtId="0" fontId="6" fillId="0" borderId="1" xfId="1" applyFill="1" applyBorder="1" applyProtection="1"/>
    <xf numFmtId="11" fontId="6" fillId="0" borderId="1" xfId="1" applyNumberFormat="1" applyFill="1" applyBorder="1" applyProtection="1"/>
    <xf numFmtId="0" fontId="3" fillId="0" borderId="1" xfId="1" applyFont="1" applyFill="1" applyBorder="1" applyAlignment="1" applyProtection="1">
      <alignment horizontal="left"/>
    </xf>
    <xf numFmtId="0" fontId="5" fillId="0" borderId="5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49" fontId="3" fillId="0" borderId="0" xfId="1" applyNumberFormat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164" fontId="6" fillId="0" borderId="0" xfId="1" applyNumberFormat="1" applyFill="1" applyProtection="1"/>
    <xf numFmtId="0" fontId="6" fillId="0" borderId="0" xfId="1" applyFill="1" applyProtection="1"/>
    <xf numFmtId="11" fontId="6" fillId="0" borderId="0" xfId="1" applyNumberFormat="1" applyFill="1" applyProtection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 applyProtection="1">
      <alignment horizontal="center"/>
    </xf>
    <xf numFmtId="164" fontId="6" fillId="0" borderId="0" xfId="1" applyNumberFormat="1" applyFill="1" applyBorder="1"/>
    <xf numFmtId="0" fontId="6" fillId="0" borderId="0" xfId="1" applyFill="1" applyBorder="1"/>
    <xf numFmtId="11" fontId="6" fillId="0" borderId="0" xfId="1" applyNumberFormat="1" applyFill="1" applyBorder="1"/>
    <xf numFmtId="0" fontId="7" fillId="0" borderId="2" xfId="1" applyFont="1" applyFill="1" applyBorder="1"/>
    <xf numFmtId="164" fontId="6" fillId="0" borderId="1" xfId="1" applyNumberFormat="1" applyFill="1" applyBorder="1"/>
    <xf numFmtId="0" fontId="6" fillId="0" borderId="1" xfId="1" applyFill="1" applyBorder="1"/>
    <xf numFmtId="11" fontId="6" fillId="0" borderId="1" xfId="1" applyNumberFormat="1" applyFill="1" applyBorder="1"/>
    <xf numFmtId="0" fontId="5" fillId="4" borderId="2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3" fillId="4" borderId="2" xfId="1" applyFont="1" applyFill="1" applyBorder="1" applyAlignment="1" applyProtection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1" xfId="1" applyFont="1" applyFill="1" applyBorder="1" applyAlignment="1" applyProtection="1">
      <alignment horizontal="center"/>
    </xf>
    <xf numFmtId="0" fontId="3" fillId="5" borderId="1" xfId="1" applyFont="1" applyFill="1" applyBorder="1" applyProtection="1"/>
    <xf numFmtId="0" fontId="3" fillId="5" borderId="2" xfId="1" applyFont="1" applyFill="1" applyBorder="1" applyProtection="1"/>
    <xf numFmtId="0" fontId="3" fillId="6" borderId="1" xfId="1" applyFont="1" applyFill="1" applyBorder="1" applyProtection="1"/>
    <xf numFmtId="0" fontId="3" fillId="3" borderId="1" xfId="1" applyFont="1" applyFill="1" applyBorder="1" applyProtection="1"/>
    <xf numFmtId="0" fontId="3" fillId="3" borderId="2" xfId="1" applyFont="1" applyFill="1" applyBorder="1" applyProtection="1"/>
    <xf numFmtId="0" fontId="5" fillId="3" borderId="2" xfId="1" applyFont="1" applyFill="1" applyBorder="1" applyProtection="1"/>
    <xf numFmtId="0" fontId="5" fillId="3" borderId="1" xfId="1" applyFont="1" applyFill="1" applyBorder="1" applyProtection="1"/>
    <xf numFmtId="0" fontId="3" fillId="3" borderId="3" xfId="1" applyFont="1" applyFill="1" applyBorder="1" applyProtection="1"/>
    <xf numFmtId="0" fontId="3" fillId="7" borderId="1" xfId="1" applyFont="1" applyFill="1" applyBorder="1" applyProtection="1"/>
    <xf numFmtId="0" fontId="3" fillId="7" borderId="2" xfId="1" applyFont="1" applyFill="1" applyBorder="1" applyProtection="1"/>
    <xf numFmtId="0" fontId="3" fillId="3" borderId="8" xfId="1" applyFont="1" applyFill="1" applyBorder="1" applyProtection="1"/>
    <xf numFmtId="0" fontId="3" fillId="7" borderId="7" xfId="1" applyFont="1" applyFill="1" applyBorder="1" applyProtection="1"/>
    <xf numFmtId="0" fontId="7" fillId="0" borderId="1" xfId="1" applyFont="1" applyBorder="1" applyProtection="1"/>
    <xf numFmtId="0" fontId="3" fillId="6" borderId="7" xfId="1" applyFont="1" applyFill="1" applyBorder="1" applyProtection="1"/>
    <xf numFmtId="0" fontId="3" fillId="3" borderId="7" xfId="1" applyFont="1" applyFill="1" applyBorder="1" applyProtection="1"/>
    <xf numFmtId="0" fontId="3" fillId="3" borderId="9" xfId="1" applyFont="1" applyFill="1" applyBorder="1" applyProtection="1"/>
    <xf numFmtId="0" fontId="3" fillId="7" borderId="9" xfId="1" applyFont="1" applyFill="1" applyBorder="1" applyProtection="1"/>
    <xf numFmtId="0" fontId="5" fillId="3" borderId="9" xfId="1" applyFont="1" applyFill="1" applyBorder="1" applyProtection="1"/>
    <xf numFmtId="0" fontId="3" fillId="6" borderId="2" xfId="1" applyFont="1" applyFill="1" applyBorder="1" applyProtection="1"/>
    <xf numFmtId="0" fontId="5" fillId="6" borderId="2" xfId="1" applyFont="1" applyFill="1" applyBorder="1"/>
    <xf numFmtId="0" fontId="3" fillId="5" borderId="2" xfId="1" applyFont="1" applyFill="1" applyBorder="1"/>
    <xf numFmtId="0" fontId="12" fillId="0" borderId="2" xfId="1" applyFont="1" applyFill="1" applyBorder="1" applyAlignment="1">
      <alignment horizontal="center"/>
    </xf>
    <xf numFmtId="0" fontId="3" fillId="0" borderId="1" xfId="1" applyFont="1" applyBorder="1"/>
    <xf numFmtId="49" fontId="7" fillId="0" borderId="1" xfId="1" applyNumberFormat="1" applyFont="1" applyBorder="1" applyAlignment="1">
      <alignment horizontal="center"/>
    </xf>
    <xf numFmtId="0" fontId="5" fillId="6" borderId="1" xfId="1" applyFont="1" applyFill="1" applyBorder="1"/>
    <xf numFmtId="0" fontId="0" fillId="0" borderId="17" xfId="0" applyBorder="1"/>
    <xf numFmtId="0" fontId="16" fillId="0" borderId="17" xfId="2" applyFont="1" applyBorder="1"/>
    <xf numFmtId="0" fontId="11" fillId="0" borderId="0" xfId="1" applyFont="1" applyProtection="1"/>
    <xf numFmtId="164" fontId="6" fillId="0" borderId="18" xfId="1" applyNumberFormat="1" applyBorder="1" applyProtection="1"/>
    <xf numFmtId="0" fontId="6" fillId="0" borderId="18" xfId="1" applyBorder="1" applyProtection="1"/>
    <xf numFmtId="11" fontId="6" fillId="0" borderId="18" xfId="1" applyNumberFormat="1" applyBorder="1" applyProtection="1"/>
    <xf numFmtId="0" fontId="31" fillId="0" borderId="6" xfId="1" applyFont="1" applyFill="1" applyBorder="1" applyAlignment="1" applyProtection="1">
      <alignment horizontal="center"/>
    </xf>
    <xf numFmtId="0" fontId="31" fillId="0" borderId="1" xfId="1" applyFont="1" applyFill="1" applyBorder="1" applyProtection="1"/>
    <xf numFmtId="0" fontId="31" fillId="0" borderId="2" xfId="1" applyFont="1" applyFill="1" applyBorder="1" applyProtection="1"/>
    <xf numFmtId="49" fontId="32" fillId="0" borderId="2" xfId="1" applyNumberFormat="1" applyFont="1" applyFill="1" applyBorder="1" applyAlignment="1" applyProtection="1">
      <alignment horizontal="center"/>
    </xf>
    <xf numFmtId="0" fontId="32" fillId="0" borderId="2" xfId="1" applyFont="1" applyFill="1" applyBorder="1" applyProtection="1"/>
    <xf numFmtId="0" fontId="31" fillId="4" borderId="2" xfId="1" applyFont="1" applyFill="1" applyBorder="1" applyAlignment="1" applyProtection="1">
      <alignment horizontal="center"/>
    </xf>
    <xf numFmtId="0" fontId="31" fillId="4" borderId="1" xfId="1" applyFont="1" applyFill="1" applyBorder="1" applyAlignment="1" applyProtection="1">
      <alignment horizontal="center"/>
    </xf>
    <xf numFmtId="0" fontId="31" fillId="0" borderId="1" xfId="1" applyFont="1" applyFill="1" applyBorder="1" applyAlignment="1" applyProtection="1">
      <alignment horizontal="center"/>
    </xf>
    <xf numFmtId="0" fontId="31" fillId="0" borderId="2" xfId="1" applyFont="1" applyFill="1" applyBorder="1" applyAlignment="1" applyProtection="1">
      <alignment horizontal="center"/>
    </xf>
    <xf numFmtId="0" fontId="7" fillId="0" borderId="1" xfId="1" applyFont="1" applyFill="1" applyBorder="1"/>
    <xf numFmtId="164" fontId="6" fillId="0" borderId="4" xfId="1" applyNumberFormat="1" applyFill="1" applyBorder="1"/>
    <xf numFmtId="0" fontId="6" fillId="0" borderId="4" xfId="1" applyFill="1" applyBorder="1"/>
    <xf numFmtId="11" fontId="6" fillId="0" borderId="4" xfId="1" applyNumberFormat="1" applyFill="1" applyBorder="1"/>
    <xf numFmtId="0" fontId="31" fillId="4" borderId="2" xfId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/>
    </xf>
    <xf numFmtId="0" fontId="32" fillId="0" borderId="1" xfId="1" applyFont="1" applyFill="1" applyBorder="1"/>
    <xf numFmtId="0" fontId="31" fillId="4" borderId="1" xfId="1" applyFont="1" applyFill="1" applyBorder="1" applyAlignment="1">
      <alignment horizontal="center"/>
    </xf>
    <xf numFmtId="49" fontId="32" fillId="0" borderId="1" xfId="1" applyNumberFormat="1" applyFont="1" applyFill="1" applyBorder="1" applyAlignment="1" applyProtection="1">
      <alignment horizontal="center"/>
    </xf>
    <xf numFmtId="0" fontId="32" fillId="0" borderId="1" xfId="1" applyFont="1" applyFill="1" applyBorder="1" applyProtection="1"/>
    <xf numFmtId="0" fontId="31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0" fillId="0" borderId="0" xfId="0" applyFill="1"/>
    <xf numFmtId="0" fontId="33" fillId="0" borderId="0" xfId="0" applyFont="1"/>
    <xf numFmtId="0" fontId="20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3" xfId="1" quotePrefix="1" applyFont="1" applyBorder="1" applyAlignment="1">
      <alignment horizontal="center"/>
    </xf>
    <xf numFmtId="0" fontId="13" fillId="0" borderId="11" xfId="1" quotePrefix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4" xfId="1" quotePrefix="1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00FF"/>
      <color rgb="FFFF9933"/>
      <color rgb="FFFDE9D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</xdr:col>
      <xdr:colOff>816765</xdr:colOff>
      <xdr:row>2</xdr:row>
      <xdr:rowOff>206625</xdr:rowOff>
    </xdr:to>
    <xdr:pic>
      <xdr:nvPicPr>
        <xdr:cNvPr id="4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66675</xdr:rowOff>
    </xdr:from>
    <xdr:to>
      <xdr:col>1</xdr:col>
      <xdr:colOff>797715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15</xdr:row>
      <xdr:rowOff>200025</xdr:rowOff>
    </xdr:from>
    <xdr:ext cx="876300" cy="62865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104775</xdr:rowOff>
    </xdr:from>
    <xdr:to>
      <xdr:col>1</xdr:col>
      <xdr:colOff>826290</xdr:colOff>
      <xdr:row>2</xdr:row>
      <xdr:rowOff>216150</xdr:rowOff>
    </xdr:to>
    <xdr:pic>
      <xdr:nvPicPr>
        <xdr:cNvPr id="4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238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1</xdr:col>
      <xdr:colOff>807240</xdr:colOff>
      <xdr:row>2</xdr:row>
      <xdr:rowOff>159000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826290</xdr:colOff>
      <xdr:row>2</xdr:row>
      <xdr:rowOff>168525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953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807240</xdr:colOff>
      <xdr:row>2</xdr:row>
      <xdr:rowOff>187575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95300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66675</xdr:rowOff>
    </xdr:from>
    <xdr:to>
      <xdr:col>1</xdr:col>
      <xdr:colOff>816765</xdr:colOff>
      <xdr:row>2</xdr:row>
      <xdr:rowOff>178050</xdr:rowOff>
    </xdr:to>
    <xdr:pic>
      <xdr:nvPicPr>
        <xdr:cNvPr id="3" name="Picture 2" descr="1556847_10151899152521089_806675261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85775"/>
          <a:ext cx="97869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L8" sqref="L8"/>
    </sheetView>
  </sheetViews>
  <sheetFormatPr baseColWidth="10" defaultRowHeight="12.75" x14ac:dyDescent="0.2"/>
  <cols>
    <col min="1" max="1" width="13.7109375" customWidth="1"/>
    <col min="2" max="2" width="1.7109375" hidden="1" customWidth="1"/>
    <col min="5" max="5" width="10.7109375" customWidth="1"/>
  </cols>
  <sheetData>
    <row r="1" spans="1:10" ht="20.25" x14ac:dyDescent="0.3">
      <c r="A1" s="306" t="s">
        <v>3094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8.75" x14ac:dyDescent="0.3">
      <c r="A2" s="307" t="s">
        <v>3095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8.75" x14ac:dyDescent="0.3">
      <c r="A3" s="307" t="s">
        <v>3096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ht="15.75" x14ac:dyDescent="0.25">
      <c r="A4" s="299" t="s">
        <v>3097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5.75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</row>
    <row r="6" spans="1:10" s="197" customFormat="1" ht="15.75" x14ac:dyDescent="0.25">
      <c r="H6" s="197" t="s">
        <v>3590</v>
      </c>
    </row>
    <row r="7" spans="1:10" s="197" customFormat="1" ht="15.75" x14ac:dyDescent="0.25"/>
    <row r="8" spans="1:10" ht="15.75" x14ac:dyDescent="0.25">
      <c r="A8" s="308" t="s">
        <v>3098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5.75" x14ac:dyDescent="0.25">
      <c r="A9" s="308" t="s">
        <v>3203</v>
      </c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 x14ac:dyDescent="0.25">
      <c r="A10" s="299" t="s">
        <v>3204</v>
      </c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5.75" x14ac:dyDescent="0.25">
      <c r="A11" s="197"/>
      <c r="B11" s="197"/>
      <c r="C11" s="197"/>
      <c r="D11" s="197"/>
      <c r="E11" s="197"/>
      <c r="F11" s="197"/>
      <c r="G11" s="197"/>
      <c r="H11" s="197"/>
    </row>
    <row r="12" spans="1:10" ht="15.75" x14ac:dyDescent="0.25">
      <c r="A12" s="198" t="s">
        <v>3110</v>
      </c>
      <c r="B12" s="197"/>
      <c r="C12" s="197" t="s">
        <v>3167</v>
      </c>
      <c r="D12" s="197"/>
      <c r="E12" s="197"/>
      <c r="F12" s="197"/>
      <c r="G12" s="197"/>
      <c r="H12" s="197"/>
    </row>
    <row r="13" spans="1:10" ht="15.75" x14ac:dyDescent="0.25">
      <c r="A13" s="198"/>
      <c r="B13" s="197"/>
      <c r="C13" s="197" t="s">
        <v>3102</v>
      </c>
      <c r="D13" s="197"/>
      <c r="E13" s="197"/>
      <c r="F13" s="197"/>
      <c r="G13" s="197"/>
      <c r="H13" s="197"/>
    </row>
    <row r="14" spans="1:10" ht="15.75" x14ac:dyDescent="0.25">
      <c r="A14" s="197"/>
      <c r="B14" s="197"/>
      <c r="C14" s="198" t="s">
        <v>3582</v>
      </c>
      <c r="D14" s="197"/>
      <c r="E14" s="197"/>
      <c r="G14" s="197" t="s">
        <v>3583</v>
      </c>
      <c r="H14" s="197"/>
      <c r="I14" s="197" t="s">
        <v>3584</v>
      </c>
    </row>
    <row r="15" spans="1:10" ht="15.75" x14ac:dyDescent="0.25">
      <c r="A15" s="197"/>
      <c r="B15" s="197"/>
      <c r="C15" s="197"/>
      <c r="D15" s="197"/>
      <c r="E15" s="197"/>
      <c r="G15" s="200" t="s">
        <v>3585</v>
      </c>
      <c r="H15" s="200"/>
      <c r="I15" s="200"/>
    </row>
    <row r="16" spans="1:10" ht="15.75" x14ac:dyDescent="0.25">
      <c r="A16" s="197"/>
      <c r="B16" s="197"/>
      <c r="C16" s="197" t="s">
        <v>3115</v>
      </c>
      <c r="D16" s="197"/>
      <c r="E16" s="197"/>
      <c r="F16" s="200" t="s">
        <v>3101</v>
      </c>
      <c r="G16" s="200"/>
      <c r="H16" s="200"/>
    </row>
    <row r="17" spans="1:10" ht="15.75" x14ac:dyDescent="0.25">
      <c r="A17" s="197"/>
      <c r="B17" s="197"/>
      <c r="C17" s="197" t="s">
        <v>3113</v>
      </c>
      <c r="D17" s="197"/>
      <c r="E17" s="197"/>
      <c r="F17" s="200" t="s">
        <v>3101</v>
      </c>
      <c r="G17" s="200"/>
      <c r="H17" s="200"/>
    </row>
    <row r="18" spans="1:10" ht="15.75" x14ac:dyDescent="0.25">
      <c r="A18" s="197"/>
      <c r="B18" s="197"/>
      <c r="C18" s="197" t="s">
        <v>3117</v>
      </c>
      <c r="D18" s="197"/>
      <c r="E18" s="197"/>
      <c r="F18" s="200" t="s">
        <v>3101</v>
      </c>
      <c r="G18" s="200"/>
      <c r="H18" s="200"/>
    </row>
    <row r="19" spans="1:10" ht="15.75" x14ac:dyDescent="0.25">
      <c r="A19" s="197"/>
      <c r="B19" s="197"/>
      <c r="C19" s="197" t="s">
        <v>3114</v>
      </c>
      <c r="D19" s="197"/>
      <c r="E19" s="197"/>
      <c r="F19" s="200" t="s">
        <v>3101</v>
      </c>
      <c r="G19" s="200"/>
      <c r="H19" s="200"/>
    </row>
    <row r="20" spans="1:10" ht="15.75" x14ac:dyDescent="0.25">
      <c r="A20" s="197"/>
      <c r="B20" s="197"/>
      <c r="C20" s="197" t="s">
        <v>3116</v>
      </c>
      <c r="D20" s="197"/>
      <c r="E20" s="197"/>
      <c r="F20" s="200" t="s">
        <v>3101</v>
      </c>
      <c r="G20" s="200"/>
      <c r="H20" s="200"/>
    </row>
    <row r="21" spans="1:10" ht="15.75" x14ac:dyDescent="0.25">
      <c r="A21" s="197"/>
      <c r="B21" s="197"/>
      <c r="C21" s="197"/>
      <c r="D21" s="197"/>
      <c r="E21" s="197"/>
      <c r="F21" s="197"/>
      <c r="G21" s="197"/>
      <c r="H21" s="197"/>
    </row>
    <row r="22" spans="1:10" ht="15.75" x14ac:dyDescent="0.25">
      <c r="A22" s="198" t="s">
        <v>3099</v>
      </c>
      <c r="B22" s="197"/>
      <c r="C22" s="197" t="s">
        <v>3100</v>
      </c>
      <c r="D22" s="197"/>
      <c r="E22" s="197"/>
      <c r="F22" s="197"/>
      <c r="G22" s="197"/>
      <c r="H22" s="197"/>
    </row>
    <row r="23" spans="1:10" ht="15.75" x14ac:dyDescent="0.25">
      <c r="A23" s="197"/>
      <c r="B23" s="197"/>
      <c r="C23" s="198" t="s">
        <v>3586</v>
      </c>
      <c r="D23" s="197"/>
      <c r="E23" s="197"/>
      <c r="F23" s="197"/>
      <c r="G23" s="197" t="s">
        <v>3587</v>
      </c>
      <c r="H23" s="197"/>
      <c r="I23" s="197" t="s">
        <v>3589</v>
      </c>
      <c r="J23" s="298"/>
    </row>
    <row r="24" spans="1:10" ht="15.75" x14ac:dyDescent="0.25">
      <c r="A24" s="197"/>
      <c r="B24" s="197"/>
      <c r="C24" s="197"/>
      <c r="D24" s="197"/>
      <c r="E24" s="197"/>
      <c r="F24" s="197"/>
      <c r="G24" s="197" t="s">
        <v>3588</v>
      </c>
      <c r="H24" s="197"/>
    </row>
    <row r="25" spans="1:10" ht="15.75" x14ac:dyDescent="0.25">
      <c r="A25" s="197"/>
      <c r="B25" s="197"/>
      <c r="C25" s="197" t="s">
        <v>3111</v>
      </c>
      <c r="D25" s="197"/>
      <c r="E25" s="197"/>
      <c r="F25" s="197" t="s">
        <v>3101</v>
      </c>
      <c r="G25" s="197"/>
      <c r="H25" s="197"/>
    </row>
    <row r="26" spans="1:10" ht="15.75" x14ac:dyDescent="0.25">
      <c r="A26" s="197"/>
      <c r="B26" s="197"/>
      <c r="C26" s="197" t="s">
        <v>3112</v>
      </c>
      <c r="D26" s="197"/>
      <c r="E26" s="197"/>
      <c r="F26" s="197" t="s">
        <v>3101</v>
      </c>
      <c r="G26" s="197"/>
      <c r="H26" s="197"/>
    </row>
    <row r="27" spans="1:10" ht="15.75" x14ac:dyDescent="0.25">
      <c r="A27" s="197"/>
      <c r="B27" s="197"/>
      <c r="C27" s="197" t="s">
        <v>3207</v>
      </c>
      <c r="D27" s="197"/>
      <c r="E27" s="197"/>
      <c r="F27" s="197" t="s">
        <v>3101</v>
      </c>
      <c r="G27" s="197"/>
      <c r="H27" s="197"/>
    </row>
    <row r="28" spans="1:10" ht="15.75" x14ac:dyDescent="0.25">
      <c r="A28" s="197"/>
      <c r="B28" s="197"/>
      <c r="C28" s="197" t="s">
        <v>3208</v>
      </c>
      <c r="D28" s="197"/>
      <c r="E28" s="197"/>
      <c r="F28" s="197" t="s">
        <v>3101</v>
      </c>
      <c r="G28" s="197"/>
      <c r="H28" s="197"/>
    </row>
    <row r="29" spans="1:10" ht="15.75" x14ac:dyDescent="0.25">
      <c r="A29" s="197"/>
      <c r="B29" s="197"/>
      <c r="C29" s="197" t="s">
        <v>3209</v>
      </c>
      <c r="D29" s="197"/>
      <c r="E29" s="197"/>
      <c r="F29" s="197" t="s">
        <v>3101</v>
      </c>
      <c r="G29" s="197"/>
      <c r="H29" s="197"/>
    </row>
    <row r="30" spans="1:10" ht="15.75" x14ac:dyDescent="0.25">
      <c r="A30" s="197"/>
      <c r="B30" s="197"/>
      <c r="C30" s="197"/>
      <c r="D30" s="197"/>
      <c r="E30" s="197"/>
      <c r="F30" s="197"/>
      <c r="G30" s="197"/>
      <c r="H30" s="197"/>
    </row>
    <row r="31" spans="1:10" ht="15.75" x14ac:dyDescent="0.25">
      <c r="A31" s="202" t="s">
        <v>3129</v>
      </c>
      <c r="B31" s="197"/>
      <c r="C31" s="197"/>
      <c r="D31" s="197"/>
      <c r="E31" s="197"/>
      <c r="F31" s="197"/>
      <c r="G31" s="197"/>
      <c r="H31" s="197"/>
    </row>
    <row r="32" spans="1:10" ht="15.75" x14ac:dyDescent="0.25">
      <c r="A32" s="202"/>
      <c r="B32" s="197"/>
      <c r="C32" s="197"/>
      <c r="D32" s="197"/>
      <c r="E32" s="197"/>
      <c r="F32" s="197"/>
      <c r="G32" s="197"/>
      <c r="H32" s="197"/>
    </row>
    <row r="33" spans="1:10" ht="15.75" x14ac:dyDescent="0.25">
      <c r="A33" s="201" t="s">
        <v>3131</v>
      </c>
      <c r="B33" s="201"/>
      <c r="C33" s="201"/>
      <c r="D33" s="201"/>
      <c r="E33" s="201"/>
      <c r="F33" s="201"/>
      <c r="G33" s="201"/>
      <c r="H33" s="201"/>
      <c r="I33" s="204"/>
      <c r="J33" s="204"/>
    </row>
    <row r="34" spans="1:10" ht="15.75" x14ac:dyDescent="0.25">
      <c r="A34" s="201" t="s">
        <v>3130</v>
      </c>
      <c r="B34" s="201"/>
      <c r="C34" s="201"/>
      <c r="D34" s="201"/>
      <c r="E34" s="201"/>
      <c r="F34" s="201"/>
      <c r="G34" s="201"/>
      <c r="H34" s="201"/>
      <c r="I34" s="204"/>
      <c r="J34" s="204"/>
    </row>
    <row r="35" spans="1:10" ht="15.75" x14ac:dyDescent="0.25">
      <c r="A35" s="201"/>
      <c r="B35" s="201"/>
      <c r="C35" s="201"/>
      <c r="D35" s="201"/>
      <c r="E35" s="201"/>
      <c r="F35" s="201"/>
      <c r="G35" s="201"/>
      <c r="H35" s="201"/>
      <c r="I35" s="204"/>
      <c r="J35" s="204"/>
    </row>
    <row r="36" spans="1:10" ht="15.75" x14ac:dyDescent="0.25">
      <c r="A36" s="201" t="s">
        <v>3119</v>
      </c>
      <c r="B36" s="201"/>
      <c r="C36" s="201"/>
      <c r="D36" s="201"/>
      <c r="E36" s="201"/>
      <c r="F36" s="201"/>
      <c r="G36" s="201"/>
      <c r="H36" s="201"/>
      <c r="I36" s="204"/>
      <c r="J36" s="204"/>
    </row>
    <row r="37" spans="1:10" ht="15.75" x14ac:dyDescent="0.25">
      <c r="A37" s="201" t="s">
        <v>3121</v>
      </c>
      <c r="B37" s="201"/>
      <c r="C37" s="201"/>
      <c r="D37" s="201"/>
      <c r="E37" s="201"/>
      <c r="F37" s="201"/>
      <c r="G37" s="201"/>
      <c r="H37" s="201"/>
      <c r="I37" s="204"/>
      <c r="J37" s="204"/>
    </row>
    <row r="38" spans="1:10" ht="15.75" x14ac:dyDescent="0.25">
      <c r="A38" s="201" t="s">
        <v>3120</v>
      </c>
      <c r="B38" s="201"/>
      <c r="C38" s="201"/>
      <c r="D38" s="201"/>
      <c r="E38" s="201"/>
      <c r="F38" s="201"/>
      <c r="G38" s="201"/>
      <c r="H38" s="201"/>
      <c r="I38" s="204"/>
      <c r="J38" s="204"/>
    </row>
    <row r="39" spans="1:10" ht="15.75" x14ac:dyDescent="0.25">
      <c r="A39" s="201" t="s">
        <v>3122</v>
      </c>
      <c r="B39" s="201"/>
      <c r="C39" s="201"/>
      <c r="D39" s="201"/>
      <c r="E39" s="201"/>
      <c r="F39" s="201"/>
      <c r="G39" s="201"/>
      <c r="H39" s="201"/>
      <c r="I39" s="204"/>
      <c r="J39" s="204"/>
    </row>
    <row r="40" spans="1:10" ht="15.75" x14ac:dyDescent="0.25">
      <c r="A40" s="201" t="s">
        <v>3123</v>
      </c>
      <c r="B40" s="201"/>
      <c r="C40" s="201"/>
      <c r="D40" s="201"/>
      <c r="E40" s="201"/>
      <c r="F40" s="201"/>
      <c r="G40" s="201"/>
      <c r="H40" s="201"/>
      <c r="I40" s="204"/>
      <c r="J40" s="204"/>
    </row>
    <row r="41" spans="1:10" ht="15.75" x14ac:dyDescent="0.25">
      <c r="A41" s="201" t="s">
        <v>3124</v>
      </c>
      <c r="B41" s="201"/>
      <c r="C41" s="201"/>
      <c r="D41" s="201"/>
      <c r="E41" s="201"/>
      <c r="F41" s="201"/>
      <c r="G41" s="201"/>
      <c r="H41" s="201"/>
      <c r="I41" s="204"/>
      <c r="J41" s="204"/>
    </row>
    <row r="42" spans="1:10" ht="15.75" x14ac:dyDescent="0.25">
      <c r="A42" s="202"/>
      <c r="B42" s="202"/>
      <c r="C42" s="202"/>
      <c r="D42" s="202"/>
      <c r="E42" s="202"/>
      <c r="F42" s="202"/>
      <c r="G42" s="202"/>
      <c r="H42" s="202"/>
    </row>
    <row r="43" spans="1:10" ht="18.75" x14ac:dyDescent="0.3">
      <c r="A43" s="300" t="s">
        <v>3118</v>
      </c>
      <c r="B43" s="301"/>
      <c r="C43" s="301"/>
      <c r="D43" s="301"/>
      <c r="E43" s="301"/>
      <c r="F43" s="301"/>
      <c r="G43" s="301"/>
      <c r="H43" s="301"/>
      <c r="I43" s="301"/>
      <c r="J43" s="302"/>
    </row>
    <row r="44" spans="1:10" ht="18.75" x14ac:dyDescent="0.3">
      <c r="A44" s="303" t="s">
        <v>3133</v>
      </c>
      <c r="B44" s="304"/>
      <c r="C44" s="304"/>
      <c r="D44" s="304"/>
      <c r="E44" s="304"/>
      <c r="F44" s="304"/>
      <c r="G44" s="304"/>
      <c r="H44" s="304"/>
      <c r="I44" s="304"/>
      <c r="J44" s="305"/>
    </row>
    <row r="45" spans="1:10" ht="15.75" x14ac:dyDescent="0.25">
      <c r="A45" s="197"/>
      <c r="B45" s="197"/>
      <c r="C45" s="197"/>
      <c r="D45" s="197"/>
      <c r="E45" s="197"/>
      <c r="F45" s="197"/>
      <c r="G45" s="197"/>
      <c r="H45" s="197"/>
    </row>
    <row r="46" spans="1:10" ht="15.75" x14ac:dyDescent="0.25">
      <c r="A46" s="198" t="s">
        <v>3103</v>
      </c>
      <c r="B46" s="197"/>
      <c r="C46" s="197" t="s">
        <v>3104</v>
      </c>
      <c r="D46" s="197"/>
      <c r="E46" s="197"/>
      <c r="F46" s="197"/>
      <c r="G46" s="197"/>
      <c r="H46" s="197"/>
    </row>
    <row r="47" spans="1:10" ht="15.75" x14ac:dyDescent="0.25">
      <c r="A47" s="197"/>
      <c r="B47" s="197"/>
      <c r="C47" s="197" t="s">
        <v>3132</v>
      </c>
      <c r="D47" s="197"/>
      <c r="E47" s="197"/>
      <c r="F47" s="197"/>
      <c r="G47" s="197"/>
      <c r="H47" s="197"/>
    </row>
    <row r="48" spans="1:10" ht="15.75" x14ac:dyDescent="0.25">
      <c r="A48" s="197"/>
      <c r="B48" s="197"/>
      <c r="C48" s="197"/>
      <c r="D48" s="197"/>
      <c r="E48" s="197"/>
      <c r="F48" s="197"/>
      <c r="G48" s="197"/>
      <c r="H48" s="197"/>
    </row>
    <row r="49" spans="1:8" ht="15.75" x14ac:dyDescent="0.25">
      <c r="A49" s="198" t="s">
        <v>3105</v>
      </c>
      <c r="B49" s="197"/>
      <c r="C49" s="197" t="s">
        <v>3106</v>
      </c>
      <c r="D49" s="197"/>
      <c r="E49" s="197"/>
      <c r="F49" s="197"/>
      <c r="G49" s="197"/>
      <c r="H49" s="197"/>
    </row>
    <row r="50" spans="1:8" ht="15.75" x14ac:dyDescent="0.25">
      <c r="A50" s="198"/>
      <c r="B50" s="197"/>
      <c r="C50" s="197"/>
      <c r="D50" s="197"/>
      <c r="E50" s="197"/>
      <c r="F50" s="197"/>
      <c r="G50" s="197"/>
      <c r="H50" s="197"/>
    </row>
    <row r="51" spans="1:8" ht="15.75" x14ac:dyDescent="0.25">
      <c r="A51" s="198" t="s">
        <v>3107</v>
      </c>
      <c r="B51" s="197"/>
      <c r="C51" s="197" t="s">
        <v>3108</v>
      </c>
      <c r="D51" s="197"/>
      <c r="E51" s="197"/>
      <c r="F51" s="197"/>
      <c r="G51" s="197"/>
      <c r="H51" s="197"/>
    </row>
    <row r="52" spans="1:8" ht="15.75" x14ac:dyDescent="0.25">
      <c r="A52" s="197"/>
      <c r="B52" s="197"/>
      <c r="C52" s="199" t="s">
        <v>3125</v>
      </c>
      <c r="D52" s="197"/>
      <c r="E52" s="197"/>
      <c r="F52" s="197"/>
      <c r="G52" s="197"/>
      <c r="H52" s="197"/>
    </row>
    <row r="53" spans="1:8" ht="15.75" x14ac:dyDescent="0.25">
      <c r="A53" s="197"/>
      <c r="B53" s="197"/>
      <c r="C53" s="199" t="s">
        <v>3126</v>
      </c>
      <c r="D53" s="197"/>
      <c r="E53" s="197"/>
      <c r="F53" s="197"/>
      <c r="G53" s="197"/>
      <c r="H53" s="197"/>
    </row>
    <row r="54" spans="1:8" ht="15.75" x14ac:dyDescent="0.25">
      <c r="A54" s="197"/>
      <c r="B54" s="197"/>
      <c r="C54" s="199"/>
      <c r="D54" s="197"/>
      <c r="E54" s="197"/>
      <c r="F54" s="197"/>
      <c r="G54" s="197"/>
      <c r="H54" s="197"/>
    </row>
    <row r="55" spans="1:8" ht="15.75" x14ac:dyDescent="0.25">
      <c r="A55" s="198" t="s">
        <v>3109</v>
      </c>
      <c r="B55" s="197"/>
      <c r="C55" s="197" t="s">
        <v>3127</v>
      </c>
      <c r="D55" s="197"/>
      <c r="E55" s="197"/>
      <c r="F55" s="197"/>
      <c r="G55" s="197"/>
      <c r="H55" s="197"/>
    </row>
    <row r="56" spans="1:8" ht="15.75" x14ac:dyDescent="0.25">
      <c r="A56" s="197"/>
      <c r="B56" s="197"/>
      <c r="C56" s="197" t="s">
        <v>3128</v>
      </c>
      <c r="D56" s="197"/>
      <c r="E56" s="197"/>
      <c r="F56" s="197"/>
      <c r="G56" s="197"/>
      <c r="H56" s="197"/>
    </row>
  </sheetData>
  <mergeCells count="9">
    <mergeCell ref="A10:J10"/>
    <mergeCell ref="A43:J43"/>
    <mergeCell ref="A44:J44"/>
    <mergeCell ref="A1:J1"/>
    <mergeCell ref="A2:J2"/>
    <mergeCell ref="A3:J3"/>
    <mergeCell ref="A4:J4"/>
    <mergeCell ref="A8:J8"/>
    <mergeCell ref="A9:J9"/>
  </mergeCells>
  <printOptions horizontalCentered="1" verticalCentered="1"/>
  <pageMargins left="0.70866141732283472" right="0.70866141732283472" top="0.70866141732283472" bottom="0.70866141732283472" header="0.31496062992125984" footer="0.31496062992125984"/>
  <pageSetup paperSize="9"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"/>
  <sheetViews>
    <sheetView workbookViewId="0">
      <selection activeCell="B21" sqref="B21:C24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39" width="11.42578125" style="21"/>
    <col min="40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2908</v>
      </c>
      <c r="O2" s="310"/>
    </row>
    <row r="3" spans="1:44" ht="17.25" thickBot="1" x14ac:dyDescent="0.4">
      <c r="N3" s="313" t="s">
        <v>2905</v>
      </c>
      <c r="O3" s="312"/>
    </row>
    <row r="5" spans="1:44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44" s="15" customFormat="1" x14ac:dyDescent="0.35">
      <c r="A6" s="229">
        <v>1</v>
      </c>
      <c r="B6" s="78" t="s">
        <v>507</v>
      </c>
      <c r="C6" s="78" t="s">
        <v>519</v>
      </c>
      <c r="D6" s="148" t="s">
        <v>2421</v>
      </c>
      <c r="E6" s="233" t="s">
        <v>56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237">
        <f>LOOKUP(Z6-Paramètres!$E$1,Paramètres!$A$1:$A$20)</f>
        <v>-13</v>
      </c>
      <c r="H6" s="237" t="str">
        <f>LOOKUP(G6,Paramètres!$A$1:$B$20)</f>
        <v>M2</v>
      </c>
      <c r="I6" s="238">
        <f t="shared" ref="I6:I18" si="0">INT(J6/100)</f>
        <v>5</v>
      </c>
      <c r="J6" s="120">
        <v>577</v>
      </c>
      <c r="K6" s="87" t="s">
        <v>224</v>
      </c>
      <c r="L6" s="87"/>
      <c r="M6" s="87"/>
      <c r="N6" s="87"/>
      <c r="O6" s="237" t="str">
        <f t="shared" ref="O6:O18" si="1">IF(X6&gt;0,CONCATENATE(W6,INT(X6/POWER(10,INT(LOG10(X6)/2)*2)),CHAR(73-INT(LOG10(X6)/2))),W6)</f>
        <v>2E</v>
      </c>
      <c r="P6" s="230">
        <f t="shared" ref="P6:P18" si="2">POWER(10,(73-CODE(IF(OR(K6=0,K6="",K6="Ni"),"Z",RIGHT(UPPER(K6)))))*2)*IF(OR(K6=0,K6="",K6="Ni"),0,VALUE(LEFT(K6,LEN(K6)-1)))</f>
        <v>200000000</v>
      </c>
      <c r="Q6" s="230">
        <f t="shared" ref="Q6:Q18" si="3">POWER(10,(73-CODE(IF(OR(L6=0,L6="",L6="Ni"),"Z",RIGHT(UPPER(L6)))))*2)*IF(OR(L6=0,L6="",L6="Ni"),0,VALUE(LEFT(L6,LEN(L6)-1)))</f>
        <v>0</v>
      </c>
      <c r="R6" s="230">
        <f t="shared" ref="R6:R18" si="4">POWER(10,(73-CODE(IF(OR(M6=0,M6="",M6="Ni"),"Z",RIGHT(UPPER(M6)))))*2)*IF(OR(M6=0,M6="",M6="Ni"),0,VALUE(LEFT(M6,LEN(M6)-1)))</f>
        <v>0</v>
      </c>
      <c r="S6" s="230">
        <f t="shared" ref="S6:S18" si="5">POWER(10,(73-CODE(IF(OR(N6=0,N6="",N6="Ni"),"Z",RIGHT(UPPER(N6)))))*2)*IF(OR(N6=0,N6="",N6="Ni"),0,VALUE(LEFT(N6,LEN(N6)-1)))</f>
        <v>0</v>
      </c>
      <c r="T6" s="230">
        <f t="shared" ref="T6:T18" si="6">P6+Q6+R6+S6</f>
        <v>200000000</v>
      </c>
      <c r="U6" s="231" t="str">
        <f t="shared" ref="U6:U18" si="7">IF(T6&gt;0,CONCATENATE(INT(T6/POWER(10,INT(MIN(LOG10(T6),16)/2)*2)),CHAR(73-INT(MIN(LOG10(T6),16)/2))),"0")</f>
        <v>2E</v>
      </c>
      <c r="V6" s="232">
        <f t="shared" ref="V6:V18" si="8">IF(T6&gt;0,T6-INT(T6/POWER(10,INT(MIN(LOG10(T6),16)/2)*2))*POWER(10,INT(MIN(LOG10(T6),16)/2)*2),0)</f>
        <v>0</v>
      </c>
      <c r="W6" s="231" t="str">
        <f t="shared" ref="W6:W18" si="9">IF(V6&gt;0,CONCATENATE(U6,INT(V6/POWER(10,INT(LOG10(V6)/2)*2)),CHAR(73-INT(LOG10(V6)/2))),U6)</f>
        <v>2E</v>
      </c>
      <c r="X6" s="232">
        <f t="shared" ref="X6:X18" si="10">IF(V6&gt;0,V6-INT(V6/POWER(10,INT(LOG10(V6)/2)*2))*POWER(10,INT(LOG10(V6)/2)*2),0)</f>
        <v>0</v>
      </c>
      <c r="Y6" s="38" t="str">
        <f ca="1">LOOKUP(G6,Paramètres!$A$1:$A$20,Paramètres!$C$1:$C$21)</f>
        <v>-13</v>
      </c>
      <c r="Z6" s="11">
        <v>2003</v>
      </c>
      <c r="AA6" s="216" t="s">
        <v>1156</v>
      </c>
      <c r="AB6" s="17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15" customFormat="1" x14ac:dyDescent="0.35">
      <c r="A7" s="224">
        <v>2</v>
      </c>
      <c r="B7" s="46" t="s">
        <v>3087</v>
      </c>
      <c r="C7" s="46" t="s">
        <v>3086</v>
      </c>
      <c r="D7" s="136" t="s">
        <v>3091</v>
      </c>
      <c r="E7" s="64" t="s">
        <v>1008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237">
        <f>LOOKUP(Z7-Paramètres!$E$1,Paramètres!$A$1:$A$20)</f>
        <v>-12</v>
      </c>
      <c r="H7" s="237" t="str">
        <f>LOOKUP(G7,Paramètres!$A$1:$B$20)</f>
        <v>M1</v>
      </c>
      <c r="I7" s="209">
        <f t="shared" si="0"/>
        <v>5</v>
      </c>
      <c r="J7" s="116">
        <v>500</v>
      </c>
      <c r="K7" s="2" t="s">
        <v>98</v>
      </c>
      <c r="L7" s="2"/>
      <c r="M7" s="2"/>
      <c r="N7" s="2"/>
      <c r="O7" s="239" t="str">
        <f t="shared" si="1"/>
        <v>80F</v>
      </c>
      <c r="P7" s="193">
        <f t="shared" si="2"/>
        <v>80000000</v>
      </c>
      <c r="Q7" s="193">
        <f t="shared" si="3"/>
        <v>0</v>
      </c>
      <c r="R7" s="193">
        <f t="shared" si="4"/>
        <v>0</v>
      </c>
      <c r="S7" s="193">
        <f t="shared" si="5"/>
        <v>0</v>
      </c>
      <c r="T7" s="193">
        <f t="shared" si="6"/>
        <v>80000000</v>
      </c>
      <c r="U7" s="194" t="str">
        <f t="shared" si="7"/>
        <v>80F</v>
      </c>
      <c r="V7" s="195">
        <f t="shared" si="8"/>
        <v>0</v>
      </c>
      <c r="W7" s="194" t="str">
        <f t="shared" si="9"/>
        <v>80F</v>
      </c>
      <c r="X7" s="195">
        <f t="shared" si="10"/>
        <v>0</v>
      </c>
      <c r="Y7" s="38" t="str">
        <f ca="1">LOOKUP(G7,Paramètres!$A$1:$A$20,Paramètres!$C$1:$C$21)</f>
        <v>-13</v>
      </c>
      <c r="Z7" s="25">
        <v>2004</v>
      </c>
      <c r="AA7" s="186" t="s">
        <v>1156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15" customFormat="1" x14ac:dyDescent="0.35">
      <c r="A8" s="224">
        <v>3</v>
      </c>
      <c r="B8" s="78" t="s">
        <v>510</v>
      </c>
      <c r="C8" s="78" t="s">
        <v>511</v>
      </c>
      <c r="D8" s="148" t="s">
        <v>2407</v>
      </c>
      <c r="E8" s="79" t="s">
        <v>335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237">
        <f>LOOKUP(Z8-Paramètres!$E$1,Paramètres!$A$1:$A$20)</f>
        <v>-12</v>
      </c>
      <c r="H8" s="237" t="str">
        <f>LOOKUP(G8,Paramètres!$A$1:$B$20)</f>
        <v>M1</v>
      </c>
      <c r="I8" s="238">
        <f t="shared" si="0"/>
        <v>5</v>
      </c>
      <c r="J8" s="120">
        <v>588</v>
      </c>
      <c r="K8" s="82" t="s">
        <v>227</v>
      </c>
      <c r="L8" s="82"/>
      <c r="M8" s="82"/>
      <c r="N8" s="82"/>
      <c r="O8" s="240" t="str">
        <f t="shared" si="1"/>
        <v>65F</v>
      </c>
      <c r="P8" s="230">
        <f t="shared" si="2"/>
        <v>65000000</v>
      </c>
      <c r="Q8" s="230">
        <f t="shared" si="3"/>
        <v>0</v>
      </c>
      <c r="R8" s="230">
        <f t="shared" si="4"/>
        <v>0</v>
      </c>
      <c r="S8" s="230">
        <f t="shared" si="5"/>
        <v>0</v>
      </c>
      <c r="T8" s="230">
        <f t="shared" si="6"/>
        <v>65000000</v>
      </c>
      <c r="U8" s="231" t="str">
        <f t="shared" si="7"/>
        <v>65F</v>
      </c>
      <c r="V8" s="232">
        <f t="shared" si="8"/>
        <v>0</v>
      </c>
      <c r="W8" s="231" t="str">
        <f t="shared" si="9"/>
        <v>65F</v>
      </c>
      <c r="X8" s="232">
        <f t="shared" si="10"/>
        <v>0</v>
      </c>
      <c r="Y8" s="38" t="str">
        <f ca="1">LOOKUP(G8,Paramètres!$A$1:$A$20,Paramètres!$C$1:$C$21)</f>
        <v>-13</v>
      </c>
      <c r="Z8" s="11">
        <v>2004</v>
      </c>
      <c r="AA8" s="216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15" customFormat="1" x14ac:dyDescent="0.35">
      <c r="A9" s="189">
        <v>4</v>
      </c>
      <c r="B9" s="46" t="s">
        <v>1119</v>
      </c>
      <c r="C9" s="46" t="s">
        <v>552</v>
      </c>
      <c r="D9" s="136" t="s">
        <v>2406</v>
      </c>
      <c r="E9" s="64" t="s">
        <v>696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237">
        <f>LOOKUP(Z9-Paramètres!$E$1,Paramètres!$A$1:$A$20)</f>
        <v>-13</v>
      </c>
      <c r="H9" s="237" t="str">
        <f>LOOKUP(G9,Paramètres!$A$1:$B$20)</f>
        <v>M2</v>
      </c>
      <c r="I9" s="209">
        <f t="shared" si="0"/>
        <v>5</v>
      </c>
      <c r="J9" s="116">
        <v>500</v>
      </c>
      <c r="K9" s="38" t="s">
        <v>194</v>
      </c>
      <c r="L9" s="38"/>
      <c r="M9" s="52"/>
      <c r="N9" s="52"/>
      <c r="O9" s="239" t="str">
        <f t="shared" si="1"/>
        <v>50F</v>
      </c>
      <c r="P9" s="193">
        <f t="shared" si="2"/>
        <v>50000000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50000000</v>
      </c>
      <c r="U9" s="194" t="str">
        <f t="shared" si="7"/>
        <v>50F</v>
      </c>
      <c r="V9" s="195">
        <f t="shared" si="8"/>
        <v>0</v>
      </c>
      <c r="W9" s="194" t="str">
        <f t="shared" si="9"/>
        <v>50F</v>
      </c>
      <c r="X9" s="195">
        <f t="shared" si="10"/>
        <v>0</v>
      </c>
      <c r="Y9" s="38" t="str">
        <f ca="1">LOOKUP(G9,Paramètres!$A$1:$A$20,Paramètres!$C$1:$C$21)</f>
        <v>-13</v>
      </c>
      <c r="Z9" s="25">
        <v>2003</v>
      </c>
      <c r="AA9" s="186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15" customFormat="1" x14ac:dyDescent="0.35">
      <c r="A10" s="224">
        <v>5</v>
      </c>
      <c r="B10" s="46" t="s">
        <v>578</v>
      </c>
      <c r="C10" s="46" t="s">
        <v>1064</v>
      </c>
      <c r="D10" s="136" t="s">
        <v>2447</v>
      </c>
      <c r="E10" s="64" t="s">
        <v>1013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237">
        <f>LOOKUP(Z10-Paramètres!$E$1,Paramètres!$A$1:$A$20)</f>
        <v>-12</v>
      </c>
      <c r="H10" s="237" t="str">
        <f>LOOKUP(G10,Paramètres!$A$1:$B$20)</f>
        <v>M1</v>
      </c>
      <c r="I10" s="209">
        <f t="shared" si="0"/>
        <v>5</v>
      </c>
      <c r="J10" s="116">
        <v>500</v>
      </c>
      <c r="K10" s="2" t="s">
        <v>228</v>
      </c>
      <c r="L10" s="2"/>
      <c r="M10" s="2"/>
      <c r="N10" s="2"/>
      <c r="O10" s="239" t="str">
        <f t="shared" si="1"/>
        <v>40F</v>
      </c>
      <c r="P10" s="193">
        <f t="shared" si="2"/>
        <v>40000000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40000000</v>
      </c>
      <c r="U10" s="194" t="str">
        <f t="shared" si="7"/>
        <v>40F</v>
      </c>
      <c r="V10" s="195">
        <f t="shared" si="8"/>
        <v>0</v>
      </c>
      <c r="W10" s="194" t="str">
        <f t="shared" si="9"/>
        <v>40F</v>
      </c>
      <c r="X10" s="195">
        <f t="shared" si="10"/>
        <v>0</v>
      </c>
      <c r="Y10" s="38" t="str">
        <f ca="1">LOOKUP(G10,Paramètres!$A$1:$A$20,Paramètres!$C$1:$C$21)</f>
        <v>-13</v>
      </c>
      <c r="Z10" s="25">
        <v>2004</v>
      </c>
      <c r="AA10" s="186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15" customFormat="1" x14ac:dyDescent="0.35">
      <c r="A11" s="224">
        <v>6</v>
      </c>
      <c r="B11" s="46" t="s">
        <v>2348</v>
      </c>
      <c r="C11" s="46" t="s">
        <v>2349</v>
      </c>
      <c r="D11" s="136" t="s">
        <v>2464</v>
      </c>
      <c r="E11" s="64" t="s">
        <v>842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237">
        <f>LOOKUP(Z11-Paramètres!$E$1,Paramètres!$A$1:$A$20)</f>
        <v>-12</v>
      </c>
      <c r="H11" s="237" t="str">
        <f>LOOKUP(G11,Paramètres!$A$1:$B$20)</f>
        <v>M1</v>
      </c>
      <c r="I11" s="209">
        <f t="shared" si="0"/>
        <v>5</v>
      </c>
      <c r="J11" s="116">
        <v>500</v>
      </c>
      <c r="K11" s="2" t="s">
        <v>229</v>
      </c>
      <c r="L11" s="2"/>
      <c r="M11" s="2"/>
      <c r="N11" s="2"/>
      <c r="O11" s="239" t="str">
        <f t="shared" si="1"/>
        <v>35F</v>
      </c>
      <c r="P11" s="193">
        <f t="shared" si="2"/>
        <v>35000000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35000000</v>
      </c>
      <c r="U11" s="194" t="str">
        <f t="shared" si="7"/>
        <v>35F</v>
      </c>
      <c r="V11" s="195">
        <f t="shared" si="8"/>
        <v>0</v>
      </c>
      <c r="W11" s="194" t="str">
        <f t="shared" si="9"/>
        <v>35F</v>
      </c>
      <c r="X11" s="195">
        <f t="shared" si="10"/>
        <v>0</v>
      </c>
      <c r="Y11" s="38" t="str">
        <f ca="1">LOOKUP(G11,Paramètres!$A$1:$A$20,Paramètres!$C$1:$C$21)</f>
        <v>-13</v>
      </c>
      <c r="Z11" s="25">
        <v>2004</v>
      </c>
      <c r="AA11" s="186" t="s">
        <v>1156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15" customFormat="1" x14ac:dyDescent="0.35">
      <c r="A12" s="189">
        <v>7</v>
      </c>
      <c r="B12" s="46" t="s">
        <v>2868</v>
      </c>
      <c r="C12" s="46" t="s">
        <v>930</v>
      </c>
      <c r="D12" s="136" t="s">
        <v>2900</v>
      </c>
      <c r="E12" s="64" t="s">
        <v>50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237">
        <f>LOOKUP(Z12-Paramètres!$E$1,Paramètres!$A$1:$A$20)</f>
        <v>-13</v>
      </c>
      <c r="H12" s="237" t="str">
        <f>LOOKUP(G12,Paramètres!$A$1:$B$20)</f>
        <v>M2</v>
      </c>
      <c r="I12" s="209">
        <f t="shared" si="0"/>
        <v>5</v>
      </c>
      <c r="J12" s="116">
        <v>500</v>
      </c>
      <c r="K12" s="2" t="s">
        <v>72</v>
      </c>
      <c r="L12" s="2"/>
      <c r="M12" s="2"/>
      <c r="N12" s="2"/>
      <c r="O12" s="239" t="str">
        <f t="shared" si="1"/>
        <v>30F</v>
      </c>
      <c r="P12" s="193">
        <f t="shared" si="2"/>
        <v>30000000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30000000</v>
      </c>
      <c r="U12" s="194" t="str">
        <f t="shared" si="7"/>
        <v>30F</v>
      </c>
      <c r="V12" s="195">
        <f t="shared" si="8"/>
        <v>0</v>
      </c>
      <c r="W12" s="194" t="str">
        <f t="shared" si="9"/>
        <v>30F</v>
      </c>
      <c r="X12" s="195">
        <f t="shared" si="10"/>
        <v>0</v>
      </c>
      <c r="Y12" s="38" t="str">
        <f ca="1">LOOKUP(G12,Paramètres!$A$1:$A$20,Paramètres!$C$1:$C$21)</f>
        <v>-13</v>
      </c>
      <c r="Z12" s="25">
        <v>2003</v>
      </c>
      <c r="AA12" s="216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15" customFormat="1" x14ac:dyDescent="0.35">
      <c r="A13" s="189">
        <v>8</v>
      </c>
      <c r="B13" s="46" t="s">
        <v>2351</v>
      </c>
      <c r="C13" s="46" t="s">
        <v>2352</v>
      </c>
      <c r="D13" s="136" t="s">
        <v>2461</v>
      </c>
      <c r="E13" s="64" t="s">
        <v>842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237">
        <f>LOOKUP(Z13-Paramètres!$E$1,Paramètres!$A$1:$A$20)</f>
        <v>-12</v>
      </c>
      <c r="H13" s="237" t="str">
        <f>LOOKUP(G13,Paramètres!$A$1:$B$20)</f>
        <v>M1</v>
      </c>
      <c r="I13" s="209">
        <f t="shared" si="0"/>
        <v>5</v>
      </c>
      <c r="J13" s="116">
        <v>500</v>
      </c>
      <c r="K13" s="2" t="s">
        <v>230</v>
      </c>
      <c r="L13" s="2"/>
      <c r="M13" s="2"/>
      <c r="N13" s="2"/>
      <c r="O13" s="239" t="str">
        <f t="shared" si="1"/>
        <v>25F</v>
      </c>
      <c r="P13" s="193">
        <f t="shared" si="2"/>
        <v>25000000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25000000</v>
      </c>
      <c r="U13" s="194" t="str">
        <f t="shared" si="7"/>
        <v>25F</v>
      </c>
      <c r="V13" s="195">
        <f t="shared" si="8"/>
        <v>0</v>
      </c>
      <c r="W13" s="194" t="str">
        <f t="shared" si="9"/>
        <v>25F</v>
      </c>
      <c r="X13" s="195">
        <f t="shared" si="10"/>
        <v>0</v>
      </c>
      <c r="Y13" s="38" t="str">
        <f ca="1">LOOKUP(G13,Paramètres!$A$1:$A$20,Paramètres!$C$1:$C$21)</f>
        <v>-13</v>
      </c>
      <c r="Z13" s="25">
        <v>2004</v>
      </c>
      <c r="AA13" s="186" t="s">
        <v>1156</v>
      </c>
      <c r="AB13" s="59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15" customFormat="1" x14ac:dyDescent="0.35">
      <c r="A14" s="224">
        <v>9</v>
      </c>
      <c r="B14" s="46" t="s">
        <v>3178</v>
      </c>
      <c r="C14" s="46" t="s">
        <v>708</v>
      </c>
      <c r="D14" s="136" t="s">
        <v>3179</v>
      </c>
      <c r="E14" s="64" t="s">
        <v>709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237">
        <f>LOOKUP(Z14-Paramètres!$E$1,Paramètres!$A$1:$A$20)</f>
        <v>-13</v>
      </c>
      <c r="H14" s="237" t="str">
        <f>LOOKUP(G14,Paramètres!$A$1:$B$20)</f>
        <v>M2</v>
      </c>
      <c r="I14" s="209">
        <f t="shared" si="0"/>
        <v>5</v>
      </c>
      <c r="J14" s="116">
        <v>534</v>
      </c>
      <c r="K14" s="2" t="s">
        <v>254</v>
      </c>
      <c r="L14" s="2"/>
      <c r="M14" s="2"/>
      <c r="N14" s="2"/>
      <c r="O14" s="239" t="str">
        <f t="shared" si="1"/>
        <v>0</v>
      </c>
      <c r="P14" s="193">
        <f t="shared" si="2"/>
        <v>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0</v>
      </c>
      <c r="U14" s="194" t="str">
        <f t="shared" si="7"/>
        <v>0</v>
      </c>
      <c r="V14" s="195">
        <f t="shared" si="8"/>
        <v>0</v>
      </c>
      <c r="W14" s="194" t="str">
        <f t="shared" si="9"/>
        <v>0</v>
      </c>
      <c r="X14" s="195">
        <f t="shared" si="10"/>
        <v>0</v>
      </c>
      <c r="Y14" s="38" t="str">
        <f ca="1">LOOKUP(G14,Paramètres!$A$1:$A$20,Paramètres!$C$1:$C$21)</f>
        <v>-13</v>
      </c>
      <c r="Z14" s="25">
        <v>2003</v>
      </c>
      <c r="AA14" s="186" t="s">
        <v>1156</v>
      </c>
      <c r="AB14" s="59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15" customFormat="1" x14ac:dyDescent="0.35">
      <c r="A15" s="224">
        <v>10</v>
      </c>
      <c r="B15" s="46" t="s">
        <v>2868</v>
      </c>
      <c r="C15" s="46" t="s">
        <v>3180</v>
      </c>
      <c r="D15" s="136" t="s">
        <v>3181</v>
      </c>
      <c r="E15" s="64" t="s">
        <v>861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237">
        <f>LOOKUP(Z15-Paramètres!$E$1,Paramètres!$A$1:$A$20)</f>
        <v>-12</v>
      </c>
      <c r="H15" s="237" t="str">
        <f>LOOKUP(G15,Paramètres!$A$1:$B$20)</f>
        <v>M1</v>
      </c>
      <c r="I15" s="209">
        <f t="shared" si="0"/>
        <v>5</v>
      </c>
      <c r="J15" s="116">
        <v>500</v>
      </c>
      <c r="K15" s="2" t="s">
        <v>254</v>
      </c>
      <c r="L15" s="2"/>
      <c r="M15" s="2"/>
      <c r="N15" s="2"/>
      <c r="O15" s="239" t="str">
        <f t="shared" si="1"/>
        <v>0</v>
      </c>
      <c r="P15" s="193">
        <f t="shared" si="2"/>
        <v>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0</v>
      </c>
      <c r="U15" s="194" t="str">
        <f t="shared" si="7"/>
        <v>0</v>
      </c>
      <c r="V15" s="195">
        <f t="shared" si="8"/>
        <v>0</v>
      </c>
      <c r="W15" s="194" t="str">
        <f t="shared" si="9"/>
        <v>0</v>
      </c>
      <c r="X15" s="195">
        <f t="shared" si="10"/>
        <v>0</v>
      </c>
      <c r="Y15" s="38" t="str">
        <f ca="1">LOOKUP(G15,Paramètres!$A$1:$A$20,Paramètres!$C$1:$C$21)</f>
        <v>-13</v>
      </c>
      <c r="Z15" s="25">
        <v>2004</v>
      </c>
      <c r="AA15" s="186" t="s">
        <v>1156</v>
      </c>
      <c r="AB15" s="59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15" customFormat="1" x14ac:dyDescent="0.35">
      <c r="A16" s="224">
        <v>11</v>
      </c>
      <c r="B16" s="32" t="s">
        <v>2897</v>
      </c>
      <c r="C16" s="32" t="s">
        <v>2896</v>
      </c>
      <c r="D16" s="138" t="s">
        <v>2903</v>
      </c>
      <c r="E16" s="33" t="s">
        <v>711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237">
        <f>LOOKUP(Z16-Paramètres!$E$1,Paramètres!$A$1:$A$20)</f>
        <v>-12</v>
      </c>
      <c r="H16" s="237" t="str">
        <f>LOOKUP(G16,Paramètres!$A$1:$B$20)</f>
        <v>M1</v>
      </c>
      <c r="I16" s="209">
        <f t="shared" si="0"/>
        <v>5</v>
      </c>
      <c r="J16" s="116">
        <v>500</v>
      </c>
      <c r="K16" s="1">
        <v>0</v>
      </c>
      <c r="L16" s="1"/>
      <c r="M16" s="1"/>
      <c r="N16" s="2"/>
      <c r="O16" s="239" t="str">
        <f t="shared" si="1"/>
        <v>0</v>
      </c>
      <c r="P16" s="193">
        <f t="shared" si="2"/>
        <v>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0</v>
      </c>
      <c r="U16" s="194" t="str">
        <f t="shared" si="7"/>
        <v>0</v>
      </c>
      <c r="V16" s="195">
        <f t="shared" si="8"/>
        <v>0</v>
      </c>
      <c r="W16" s="194" t="str">
        <f t="shared" si="9"/>
        <v>0</v>
      </c>
      <c r="X16" s="195">
        <f t="shared" si="10"/>
        <v>0</v>
      </c>
      <c r="Y16" s="38" t="str">
        <f ca="1">LOOKUP(G16,Paramètres!$A$1:$A$20,Paramètres!$C$1:$C$21)</f>
        <v>-13</v>
      </c>
      <c r="Z16" s="25">
        <v>2004</v>
      </c>
      <c r="AA16" s="216" t="s">
        <v>1156</v>
      </c>
      <c r="AB16" s="59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5" s="15" customFormat="1" x14ac:dyDescent="0.35">
      <c r="A17" s="224">
        <v>12</v>
      </c>
      <c r="B17" s="46" t="s">
        <v>1085</v>
      </c>
      <c r="C17" s="46" t="s">
        <v>996</v>
      </c>
      <c r="D17" s="136" t="s">
        <v>2448</v>
      </c>
      <c r="E17" s="64" t="s">
        <v>1017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237">
        <f>LOOKUP(Z17-Paramètres!$E$1,Paramètres!$A$1:$A$20)</f>
        <v>-13</v>
      </c>
      <c r="H17" s="237" t="str">
        <f>LOOKUP(G17,Paramètres!$A$1:$B$20)</f>
        <v>M2</v>
      </c>
      <c r="I17" s="209">
        <f t="shared" si="0"/>
        <v>5</v>
      </c>
      <c r="J17" s="116">
        <v>500</v>
      </c>
      <c r="K17" s="2">
        <v>0</v>
      </c>
      <c r="L17" s="2"/>
      <c r="M17" s="2"/>
      <c r="N17" s="2"/>
      <c r="O17" s="239" t="str">
        <f t="shared" si="1"/>
        <v>0</v>
      </c>
      <c r="P17" s="193">
        <f t="shared" si="2"/>
        <v>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0</v>
      </c>
      <c r="U17" s="194" t="str">
        <f t="shared" si="7"/>
        <v>0</v>
      </c>
      <c r="V17" s="195">
        <f t="shared" si="8"/>
        <v>0</v>
      </c>
      <c r="W17" s="194" t="str">
        <f t="shared" si="9"/>
        <v>0</v>
      </c>
      <c r="X17" s="195">
        <f t="shared" si="10"/>
        <v>0</v>
      </c>
      <c r="Y17" s="38" t="str">
        <f ca="1">LOOKUP(G17,Paramètres!$A$1:$A$20,Paramètres!$C$1:$C$21)</f>
        <v>-13</v>
      </c>
      <c r="Z17" s="25">
        <v>2003</v>
      </c>
      <c r="AA17" s="186" t="s">
        <v>1156</v>
      </c>
      <c r="AB17" s="59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5" s="15" customFormat="1" x14ac:dyDescent="0.35">
      <c r="A18" s="224">
        <v>13</v>
      </c>
      <c r="B18" s="14" t="s">
        <v>256</v>
      </c>
      <c r="C18" s="14" t="s">
        <v>100</v>
      </c>
      <c r="D18" s="150" t="s">
        <v>2422</v>
      </c>
      <c r="E18" s="282" t="s">
        <v>56</v>
      </c>
      <c r="F18" s="33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238">
        <f>LOOKUP(Z18-Paramètres!$E$1,Paramètres!$A$1:$A$20)</f>
        <v>-13</v>
      </c>
      <c r="H18" s="238" t="str">
        <f>LOOKUP(G18,Paramètres!$A$1:$B$20)</f>
        <v>M2</v>
      </c>
      <c r="I18" s="238">
        <f t="shared" si="0"/>
        <v>5</v>
      </c>
      <c r="J18" s="120">
        <v>500</v>
      </c>
      <c r="K18" s="11">
        <v>0</v>
      </c>
      <c r="L18" s="12"/>
      <c r="M18" s="12"/>
      <c r="N18" s="11"/>
      <c r="O18" s="238" t="str">
        <f t="shared" si="1"/>
        <v>0</v>
      </c>
      <c r="P18" s="283">
        <f t="shared" si="2"/>
        <v>0</v>
      </c>
      <c r="Q18" s="283">
        <f t="shared" si="3"/>
        <v>0</v>
      </c>
      <c r="R18" s="283">
        <f t="shared" si="4"/>
        <v>0</v>
      </c>
      <c r="S18" s="283">
        <f t="shared" si="5"/>
        <v>0</v>
      </c>
      <c r="T18" s="283">
        <f t="shared" si="6"/>
        <v>0</v>
      </c>
      <c r="U18" s="284" t="str">
        <f t="shared" si="7"/>
        <v>0</v>
      </c>
      <c r="V18" s="285">
        <f t="shared" si="8"/>
        <v>0</v>
      </c>
      <c r="W18" s="284" t="str">
        <f t="shared" si="9"/>
        <v>0</v>
      </c>
      <c r="X18" s="285">
        <f t="shared" si="10"/>
        <v>0</v>
      </c>
      <c r="Y18" s="47" t="str">
        <f ca="1">LOOKUP(G18,Paramètres!$A$1:$A$20,Paramètres!$C$1:$C$21)</f>
        <v>-13</v>
      </c>
      <c r="Z18" s="11">
        <v>2003</v>
      </c>
      <c r="AA18" s="216" t="s">
        <v>1156</v>
      </c>
      <c r="AB18" s="61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20" spans="1:45" x14ac:dyDescent="0.35">
      <c r="B20" s="269" t="s">
        <v>3581</v>
      </c>
      <c r="C20" s="18"/>
      <c r="E20" s="19"/>
      <c r="AN20" s="21"/>
      <c r="AO20" s="21"/>
      <c r="AP20" s="21"/>
      <c r="AQ20" s="21"/>
      <c r="AR20" s="21"/>
      <c r="AS20" s="21"/>
    </row>
    <row r="21" spans="1:45" s="15" customFormat="1" x14ac:dyDescent="0.35">
      <c r="A21" s="224"/>
      <c r="B21" s="275" t="s">
        <v>527</v>
      </c>
      <c r="C21" s="275" t="s">
        <v>3176</v>
      </c>
      <c r="D21" s="276" t="s">
        <v>3177</v>
      </c>
      <c r="E21" s="277" t="s">
        <v>1121</v>
      </c>
      <c r="F21" s="277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286">
        <f>LOOKUP(Z21-Paramètres!$E$1,Paramètres!$A$1:$A$20)</f>
        <v>-12</v>
      </c>
      <c r="H21" s="286" t="str">
        <f>LOOKUP(G21,Paramètres!$A$1:$B$20)</f>
        <v>M1</v>
      </c>
      <c r="I21" s="279">
        <f>INT(J21/100)</f>
        <v>5</v>
      </c>
      <c r="J21" s="116">
        <v>500</v>
      </c>
      <c r="K21" s="292" t="s">
        <v>204</v>
      </c>
      <c r="L21" s="292"/>
      <c r="M21" s="292"/>
      <c r="N21" s="292"/>
      <c r="O21" s="278" t="str">
        <f>IF(X21&gt;0,CONCATENATE(W21,INT(X21/POWER(10,INT(LOG10(X21)/2)*2)),CHAR(73-INT(LOG10(X21)/2))),W21)</f>
        <v>1G</v>
      </c>
      <c r="P21" s="193">
        <f t="shared" ref="P21:S24" si="11">POWER(10,(73-CODE(IF(OR(K21=0,K21="",K21="Ni"),"Z",RIGHT(UPPER(K21)))))*2)*IF(OR(K21=0,K21="",K21="Ni"),0,VALUE(LEFT(K21,LEN(K21)-1)))</f>
        <v>10000</v>
      </c>
      <c r="Q21" s="193">
        <f t="shared" si="11"/>
        <v>0</v>
      </c>
      <c r="R21" s="193">
        <f t="shared" si="11"/>
        <v>0</v>
      </c>
      <c r="S21" s="193">
        <f t="shared" si="11"/>
        <v>0</v>
      </c>
      <c r="T21" s="193">
        <f>P21+Q21+R21+S21</f>
        <v>10000</v>
      </c>
      <c r="U21" s="194" t="str">
        <f>IF(T21&gt;0,CONCATENATE(INT(T21/POWER(10,INT(MIN(LOG10(T21),16)/2)*2)),CHAR(73-INT(MIN(LOG10(T21),16)/2))),"0")</f>
        <v>1G</v>
      </c>
      <c r="V21" s="195">
        <f>IF(T21&gt;0,T21-INT(T21/POWER(10,INT(MIN(LOG10(T21),16)/2)*2))*POWER(10,INT(MIN(LOG10(T21),16)/2)*2),0)</f>
        <v>0</v>
      </c>
      <c r="W21" s="194" t="str">
        <f>IF(V21&gt;0,CONCATENATE(U21,INT(V21/POWER(10,INT(LOG10(V21)/2)*2)),CHAR(73-INT(LOG10(V21)/2))),U21)</f>
        <v>1G</v>
      </c>
      <c r="X21" s="195">
        <f>IF(V21&gt;0,V21-INT(V21/POWER(10,INT(LOG10(V21)/2)*2))*POWER(10,INT(LOG10(V21)/2)*2),0)</f>
        <v>0</v>
      </c>
      <c r="Y21" s="38" t="str">
        <f ca="1">LOOKUP(G21,Paramètres!$A$1:$A$20,Paramètres!$C$1:$C$21)</f>
        <v>-13</v>
      </c>
      <c r="Z21" s="25">
        <v>2004</v>
      </c>
      <c r="AA21" s="186" t="s">
        <v>1156</v>
      </c>
      <c r="AB21" s="178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5" s="15" customFormat="1" x14ac:dyDescent="0.35">
      <c r="A22" s="224"/>
      <c r="B22" s="275" t="s">
        <v>1086</v>
      </c>
      <c r="C22" s="275" t="s">
        <v>3084</v>
      </c>
      <c r="D22" s="276" t="s">
        <v>3090</v>
      </c>
      <c r="E22" s="277" t="s">
        <v>33</v>
      </c>
      <c r="F22" s="277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Franche-Comté</v>
      </c>
      <c r="G22" s="286">
        <f>LOOKUP(Z22-Paramètres!$E$1,Paramètres!$A$1:$A$20)</f>
        <v>-13</v>
      </c>
      <c r="H22" s="286" t="str">
        <f>LOOKUP(G22,Paramètres!$A$1:$B$20)</f>
        <v>M2</v>
      </c>
      <c r="I22" s="279">
        <f>INT(J22/100)</f>
        <v>5</v>
      </c>
      <c r="J22" s="116">
        <v>500</v>
      </c>
      <c r="K22" s="292" t="s">
        <v>659</v>
      </c>
      <c r="L22" s="292"/>
      <c r="M22" s="292"/>
      <c r="N22" s="292"/>
      <c r="O22" s="278" t="str">
        <f>IF(X22&gt;0,CONCATENATE(W22,INT(X22/POWER(10,INT(LOG10(X22)/2)*2)),CHAR(73-INT(LOG10(X22)/2))),W22)</f>
        <v>75H</v>
      </c>
      <c r="P22" s="193">
        <f t="shared" si="11"/>
        <v>7500</v>
      </c>
      <c r="Q22" s="193">
        <f t="shared" si="11"/>
        <v>0</v>
      </c>
      <c r="R22" s="193">
        <f t="shared" si="11"/>
        <v>0</v>
      </c>
      <c r="S22" s="193">
        <f t="shared" si="11"/>
        <v>0</v>
      </c>
      <c r="T22" s="193">
        <f>P22+Q22+R22+S22</f>
        <v>7500</v>
      </c>
      <c r="U22" s="194" t="str">
        <f>IF(T22&gt;0,CONCATENATE(INT(T22/POWER(10,INT(MIN(LOG10(T22),16)/2)*2)),CHAR(73-INT(MIN(LOG10(T22),16)/2))),"0")</f>
        <v>75H</v>
      </c>
      <c r="V22" s="195">
        <f>IF(T22&gt;0,T22-INT(T22/POWER(10,INT(MIN(LOG10(T22),16)/2)*2))*POWER(10,INT(MIN(LOG10(T22),16)/2)*2),0)</f>
        <v>0</v>
      </c>
      <c r="W22" s="194" t="str">
        <f>IF(V22&gt;0,CONCATENATE(U22,INT(V22/POWER(10,INT(LOG10(V22)/2)*2)),CHAR(73-INT(LOG10(V22)/2))),U22)</f>
        <v>75H</v>
      </c>
      <c r="X22" s="195">
        <f>IF(V22&gt;0,V22-INT(V22/POWER(10,INT(LOG10(V22)/2)*2))*POWER(10,INT(LOG10(V22)/2)*2),0)</f>
        <v>0</v>
      </c>
      <c r="Y22" s="38" t="str">
        <f ca="1">LOOKUP(G22,Paramètres!$A$1:$A$20,Paramètres!$C$1:$C$21)</f>
        <v>-13</v>
      </c>
      <c r="Z22" s="25">
        <v>2003</v>
      </c>
      <c r="AA22" s="186" t="s">
        <v>1156</v>
      </c>
      <c r="AB22" s="59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5" s="15" customFormat="1" x14ac:dyDescent="0.35">
      <c r="A23" s="224"/>
      <c r="B23" s="274" t="s">
        <v>291</v>
      </c>
      <c r="C23" s="274" t="s">
        <v>292</v>
      </c>
      <c r="D23" s="287" t="s">
        <v>2423</v>
      </c>
      <c r="E23" s="288" t="s">
        <v>1120</v>
      </c>
      <c r="F23" s="277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Franche-Comté</v>
      </c>
      <c r="G23" s="286">
        <f>LOOKUP(Z23-Paramètres!$E$1,Paramètres!$A$1:$A$20)</f>
        <v>-12</v>
      </c>
      <c r="H23" s="286" t="str">
        <f>LOOKUP(G23,Paramètres!$A$1:$B$20)</f>
        <v>M1</v>
      </c>
      <c r="I23" s="289">
        <f>INT(J23/100)</f>
        <v>5</v>
      </c>
      <c r="J23" s="120">
        <v>500</v>
      </c>
      <c r="K23" s="293">
        <v>0</v>
      </c>
      <c r="L23" s="293"/>
      <c r="M23" s="293"/>
      <c r="N23" s="294"/>
      <c r="O23" s="286" t="str">
        <f>IF(X23&gt;0,CONCATENATE(W23,INT(X23/POWER(10,INT(LOG10(X23)/2)*2)),CHAR(73-INT(LOG10(X23)/2))),W23)</f>
        <v>0</v>
      </c>
      <c r="P23" s="230">
        <f t="shared" si="11"/>
        <v>0</v>
      </c>
      <c r="Q23" s="230">
        <f t="shared" si="11"/>
        <v>0</v>
      </c>
      <c r="R23" s="230">
        <f t="shared" si="11"/>
        <v>0</v>
      </c>
      <c r="S23" s="230">
        <f t="shared" si="11"/>
        <v>0</v>
      </c>
      <c r="T23" s="230">
        <f>P23+Q23+R23+S23</f>
        <v>0</v>
      </c>
      <c r="U23" s="231" t="str">
        <f>IF(T23&gt;0,CONCATENATE(INT(T23/POWER(10,INT(MIN(LOG10(T23),16)/2)*2)),CHAR(73-INT(MIN(LOG10(T23),16)/2))),"0")</f>
        <v>0</v>
      </c>
      <c r="V23" s="232">
        <f>IF(T23&gt;0,T23-INT(T23/POWER(10,INT(MIN(LOG10(T23),16)/2)*2))*POWER(10,INT(MIN(LOG10(T23),16)/2)*2),0)</f>
        <v>0</v>
      </c>
      <c r="W23" s="231" t="str">
        <f>IF(V23&gt;0,CONCATENATE(U23,INT(V23/POWER(10,INT(LOG10(V23)/2)*2)),CHAR(73-INT(LOG10(V23)/2))),U23)</f>
        <v>0</v>
      </c>
      <c r="X23" s="232">
        <f>IF(V23&gt;0,V23-INT(V23/POWER(10,INT(LOG10(V23)/2)*2))*POWER(10,INT(LOG10(V23)/2)*2),0)</f>
        <v>0</v>
      </c>
      <c r="Y23" s="38" t="str">
        <f ca="1">LOOKUP(G23,Paramètres!$A$1:$A$20,Paramètres!$C$1:$C$21)</f>
        <v>-13</v>
      </c>
      <c r="Z23" s="11">
        <v>2004</v>
      </c>
      <c r="AA23" s="216" t="s">
        <v>1156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5" s="15" customFormat="1" x14ac:dyDescent="0.35">
      <c r="A24" s="224"/>
      <c r="B24" s="274" t="s">
        <v>3055</v>
      </c>
      <c r="C24" s="274" t="s">
        <v>3054</v>
      </c>
      <c r="D24" s="290" t="s">
        <v>3080</v>
      </c>
      <c r="E24" s="291" t="s">
        <v>33</v>
      </c>
      <c r="F24" s="291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Franche-Comté</v>
      </c>
      <c r="G24" s="289">
        <f>LOOKUP(Z24-Paramètres!$E$1,Paramètres!$A$1:$A$20)</f>
        <v>-13</v>
      </c>
      <c r="H24" s="289" t="str">
        <f>LOOKUP(G24,Paramètres!$A$1:$B$20)</f>
        <v>M2</v>
      </c>
      <c r="I24" s="279">
        <f>INT(J24/100)</f>
        <v>5</v>
      </c>
      <c r="J24" s="116">
        <v>500</v>
      </c>
      <c r="K24" s="293">
        <v>0</v>
      </c>
      <c r="L24" s="293"/>
      <c r="M24" s="293"/>
      <c r="N24" s="293"/>
      <c r="O24" s="279" t="str">
        <f>IF(X24&gt;0,CONCATENATE(W24,INT(X24/POWER(10,INT(LOG10(X24)/2)*2)),CHAR(73-INT(LOG10(X24)/2))),W24)</f>
        <v>0</v>
      </c>
      <c r="P24" s="193">
        <f t="shared" si="11"/>
        <v>0</v>
      </c>
      <c r="Q24" s="193">
        <f t="shared" si="11"/>
        <v>0</v>
      </c>
      <c r="R24" s="193">
        <f t="shared" si="11"/>
        <v>0</v>
      </c>
      <c r="S24" s="193">
        <f t="shared" si="11"/>
        <v>0</v>
      </c>
      <c r="T24" s="193">
        <f>P24+Q24+R24+S24</f>
        <v>0</v>
      </c>
      <c r="U24" s="194" t="str">
        <f>IF(T24&gt;0,CONCATENATE(INT(T24/POWER(10,INT(MIN(LOG10(T24),16)/2)*2)),CHAR(73-INT(MIN(LOG10(T24),16)/2))),"0")</f>
        <v>0</v>
      </c>
      <c r="V24" s="195">
        <f>IF(T24&gt;0,T24-INT(T24/POWER(10,INT(MIN(LOG10(T24),16)/2)*2))*POWER(10,INT(MIN(LOG10(T24),16)/2)*2),0)</f>
        <v>0</v>
      </c>
      <c r="W24" s="194" t="str">
        <f>IF(V24&gt;0,CONCATENATE(U24,INT(V24/POWER(10,INT(LOG10(V24)/2)*2)),CHAR(73-INT(LOG10(V24)/2))),U24)</f>
        <v>0</v>
      </c>
      <c r="X24" s="195">
        <f>IF(V24&gt;0,V24-INT(V24/POWER(10,INT(LOG10(V24)/2)*2))*POWER(10,INT(LOG10(V24)/2)*2),0)</f>
        <v>0</v>
      </c>
      <c r="Y24" s="38" t="str">
        <f ca="1">LOOKUP(G24,Paramètres!$A$1:$A$20,Paramètres!$C$1:$C$21)</f>
        <v>-13</v>
      </c>
      <c r="Z24" s="25">
        <v>2003</v>
      </c>
      <c r="AA24" s="186" t="s">
        <v>1156</v>
      </c>
      <c r="AB24" s="61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 topLeftCell="A4">
      <selection activeCell="C29" sqref="C29"/>
      <pageMargins left="0.23622047244094491" right="0.23622047244094491" top="0.74803149606299213" bottom="0.74803149606299213" header="0.31496062992125984" footer="0.31496062992125984"/>
      <pageSetup paperSize="9" scale="85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"/>
  <sheetViews>
    <sheetView workbookViewId="0">
      <selection activeCell="AG25" sqref="AG25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38" width="11.42578125" style="21"/>
    <col min="39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2908</v>
      </c>
      <c r="O2" s="310"/>
    </row>
    <row r="3" spans="1:44" ht="17.25" thickBot="1" x14ac:dyDescent="0.4">
      <c r="N3" s="313" t="s">
        <v>2906</v>
      </c>
      <c r="O3" s="312"/>
    </row>
    <row r="5" spans="1:44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44" s="15" customFormat="1" x14ac:dyDescent="0.35">
      <c r="A6" s="189">
        <v>1</v>
      </c>
      <c r="B6" s="32" t="s">
        <v>1050</v>
      </c>
      <c r="C6" s="32" t="s">
        <v>1048</v>
      </c>
      <c r="D6" s="138" t="s">
        <v>2431</v>
      </c>
      <c r="E6" s="33" t="s">
        <v>855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238">
        <f>LOOKUP(Z6-Paramètres!$E$1,Paramètres!$A$1:$A$20)</f>
        <v>-11</v>
      </c>
      <c r="H6" s="238" t="str">
        <f>LOOKUP(G6,Paramètres!$A$1:$B$20)</f>
        <v>B2</v>
      </c>
      <c r="I6" s="209">
        <f t="shared" ref="I6:I17" si="0">INT(J6/100)</f>
        <v>5</v>
      </c>
      <c r="J6" s="116">
        <v>506</v>
      </c>
      <c r="K6" s="1" t="s">
        <v>196</v>
      </c>
      <c r="L6" s="1"/>
      <c r="M6" s="1"/>
      <c r="N6" s="1"/>
      <c r="O6" s="241" t="str">
        <f t="shared" ref="O6:O17" si="1">IF(X6&gt;0,CONCATENATE(W6,INT(X6/POWER(10,INT(LOG10(X6)/2)*2)),CHAR(73-INT(LOG10(X6)/2))),W6)</f>
        <v>10F</v>
      </c>
      <c r="P6" s="217">
        <f t="shared" ref="P6:P17" si="2">POWER(10,(73-CODE(IF(OR(K6=0,K6="",K6="Ni"),"Z",RIGHT(UPPER(K6)))))*2)*IF(OR(K6=0,K6="",K6="Ni"),0,VALUE(LEFT(K6,LEN(K6)-1)))</f>
        <v>10000000</v>
      </c>
      <c r="Q6" s="217">
        <f t="shared" ref="Q6:Q17" si="3">POWER(10,(73-CODE(IF(OR(L6=0,L6="",L6="Ni"),"Z",RIGHT(UPPER(L6)))))*2)*IF(OR(L6=0,L6="",L6="Ni"),0,VALUE(LEFT(L6,LEN(L6)-1)))</f>
        <v>0</v>
      </c>
      <c r="R6" s="217">
        <f t="shared" ref="R6:R17" si="4">POWER(10,(73-CODE(IF(OR(M6=0,M6="",M6="Ni"),"Z",RIGHT(UPPER(M6)))))*2)*IF(OR(M6=0,M6="",M6="Ni"),0,VALUE(LEFT(M6,LEN(M6)-1)))</f>
        <v>0</v>
      </c>
      <c r="S6" s="217">
        <f t="shared" ref="S6:S17" si="5">POWER(10,(73-CODE(IF(OR(N6=0,N6="",N6="Ni"),"Z",RIGHT(UPPER(N6)))))*2)*IF(OR(N6=0,N6="",N6="Ni"),0,VALUE(LEFT(N6,LEN(N6)-1)))</f>
        <v>0</v>
      </c>
      <c r="T6" s="217">
        <f t="shared" ref="T6:T17" si="6">P6+Q6+R6+S6</f>
        <v>10000000</v>
      </c>
      <c r="U6" s="218" t="str">
        <f t="shared" ref="U6:U17" si="7">IF(T6&gt;0,CONCATENATE(INT(T6/POWER(10,INT(MIN(LOG10(T6),16)/2)*2)),CHAR(73-INT(MIN(LOG10(T6),16)/2))),"0")</f>
        <v>10F</v>
      </c>
      <c r="V6" s="219">
        <f t="shared" ref="V6:V17" si="8">IF(T6&gt;0,T6-INT(T6/POWER(10,INT(MIN(LOG10(T6),16)/2)*2))*POWER(10,INT(MIN(LOG10(T6),16)/2)*2),0)</f>
        <v>0</v>
      </c>
      <c r="W6" s="218" t="str">
        <f t="shared" ref="W6:W17" si="9">IF(V6&gt;0,CONCATENATE(U6,INT(V6/POWER(10,INT(LOG10(V6)/2)*2)),CHAR(73-INT(LOG10(V6)/2))),U6)</f>
        <v>10F</v>
      </c>
      <c r="X6" s="219">
        <f t="shared" ref="X6:X17" si="10">IF(V6&gt;0,V6-INT(V6/POWER(10,INT(LOG10(V6)/2)*2))*POWER(10,INT(LOG10(V6)/2)*2),0)</f>
        <v>0</v>
      </c>
      <c r="Y6" s="38" t="str">
        <f ca="1">LOOKUP(G6,Paramètres!$A$1:$A$20,Paramètres!$C$1:$C$21)</f>
        <v>-11</v>
      </c>
      <c r="Z6" s="25">
        <v>2005</v>
      </c>
      <c r="AA6" s="186" t="s">
        <v>1156</v>
      </c>
      <c r="AB6" s="17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15" customFormat="1" x14ac:dyDescent="0.35">
      <c r="A7" s="224">
        <v>2</v>
      </c>
      <c r="B7" s="32" t="s">
        <v>1082</v>
      </c>
      <c r="C7" s="32" t="s">
        <v>413</v>
      </c>
      <c r="D7" s="138" t="s">
        <v>2439</v>
      </c>
      <c r="E7" s="33" t="s">
        <v>1017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238">
        <f>LOOKUP(Z7-Paramètres!$E$1,Paramètres!$A$1:$A$20)</f>
        <v>-9</v>
      </c>
      <c r="H7" s="238" t="str">
        <f>LOOKUP(G7,Paramètres!$A$1:$B$20)</f>
        <v>P</v>
      </c>
      <c r="I7" s="209">
        <f t="shared" si="0"/>
        <v>5</v>
      </c>
      <c r="J7" s="116">
        <v>500</v>
      </c>
      <c r="K7" s="1" t="s">
        <v>73</v>
      </c>
      <c r="L7" s="1"/>
      <c r="M7" s="1"/>
      <c r="N7" s="1"/>
      <c r="O7" s="241" t="str">
        <f t="shared" si="1"/>
        <v>80G</v>
      </c>
      <c r="P7" s="217">
        <f t="shared" si="2"/>
        <v>800000</v>
      </c>
      <c r="Q7" s="217">
        <f t="shared" si="3"/>
        <v>0</v>
      </c>
      <c r="R7" s="217">
        <f t="shared" si="4"/>
        <v>0</v>
      </c>
      <c r="S7" s="217">
        <f t="shared" si="5"/>
        <v>0</v>
      </c>
      <c r="T7" s="217">
        <f t="shared" si="6"/>
        <v>800000</v>
      </c>
      <c r="U7" s="218" t="str">
        <f t="shared" si="7"/>
        <v>80G</v>
      </c>
      <c r="V7" s="219">
        <f t="shared" si="8"/>
        <v>0</v>
      </c>
      <c r="W7" s="218" t="str">
        <f t="shared" si="9"/>
        <v>80G</v>
      </c>
      <c r="X7" s="219">
        <f t="shared" si="10"/>
        <v>0</v>
      </c>
      <c r="Y7" s="38" t="str">
        <f ca="1">LOOKUP(G7,Paramètres!$A$1:$A$20,Paramètres!$C$1:$C$21)</f>
        <v>-11</v>
      </c>
      <c r="Z7" s="25">
        <v>2007</v>
      </c>
      <c r="AA7" s="186" t="s">
        <v>1156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15" customFormat="1" x14ac:dyDescent="0.35">
      <c r="A8" s="224">
        <v>3</v>
      </c>
      <c r="B8" s="32" t="s">
        <v>1080</v>
      </c>
      <c r="C8" s="32" t="s">
        <v>157</v>
      </c>
      <c r="D8" s="138" t="s">
        <v>2440</v>
      </c>
      <c r="E8" s="33" t="s">
        <v>1015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238">
        <f>LOOKUP(Z8-Paramètres!$E$1,Paramètres!$A$1:$A$20)</f>
        <v>-10</v>
      </c>
      <c r="H8" s="238" t="str">
        <f>LOOKUP(G8,Paramètres!$A$1:$B$20)</f>
        <v>B1</v>
      </c>
      <c r="I8" s="209">
        <f t="shared" si="0"/>
        <v>5</v>
      </c>
      <c r="J8" s="116">
        <v>500</v>
      </c>
      <c r="K8" s="1" t="s">
        <v>236</v>
      </c>
      <c r="L8" s="1"/>
      <c r="M8" s="1"/>
      <c r="N8" s="1"/>
      <c r="O8" s="241" t="str">
        <f t="shared" si="1"/>
        <v>65G</v>
      </c>
      <c r="P8" s="217">
        <f t="shared" si="2"/>
        <v>650000</v>
      </c>
      <c r="Q8" s="217">
        <f t="shared" si="3"/>
        <v>0</v>
      </c>
      <c r="R8" s="217">
        <f t="shared" si="4"/>
        <v>0</v>
      </c>
      <c r="S8" s="217">
        <f t="shared" si="5"/>
        <v>0</v>
      </c>
      <c r="T8" s="217">
        <f t="shared" si="6"/>
        <v>650000</v>
      </c>
      <c r="U8" s="218" t="str">
        <f t="shared" si="7"/>
        <v>65G</v>
      </c>
      <c r="V8" s="219">
        <f t="shared" si="8"/>
        <v>0</v>
      </c>
      <c r="W8" s="218" t="str">
        <f t="shared" si="9"/>
        <v>65G</v>
      </c>
      <c r="X8" s="219">
        <f t="shared" si="10"/>
        <v>0</v>
      </c>
      <c r="Y8" s="38" t="str">
        <f ca="1">LOOKUP(G8,Paramètres!$A$1:$A$20,Paramètres!$C$1:$C$21)</f>
        <v>-11</v>
      </c>
      <c r="Z8" s="25">
        <v>2006</v>
      </c>
      <c r="AA8" s="186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15" customFormat="1" x14ac:dyDescent="0.35">
      <c r="A9" s="224">
        <v>4</v>
      </c>
      <c r="B9" s="32" t="s">
        <v>2356</v>
      </c>
      <c r="C9" s="32" t="s">
        <v>2352</v>
      </c>
      <c r="D9" s="138" t="s">
        <v>2462</v>
      </c>
      <c r="E9" s="33" t="s">
        <v>842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238">
        <f>LOOKUP(Z9-Paramètres!$E$1,Paramètres!$A$1:$A$20)</f>
        <v>-10</v>
      </c>
      <c r="H9" s="238" t="str">
        <f>LOOKUP(G9,Paramètres!$A$1:$B$20)</f>
        <v>B1</v>
      </c>
      <c r="I9" s="209">
        <f t="shared" si="0"/>
        <v>5</v>
      </c>
      <c r="J9" s="116">
        <v>500</v>
      </c>
      <c r="K9" s="1" t="s">
        <v>193</v>
      </c>
      <c r="L9" s="1"/>
      <c r="M9" s="1"/>
      <c r="N9" s="1"/>
      <c r="O9" s="241" t="str">
        <f t="shared" si="1"/>
        <v>50G</v>
      </c>
      <c r="P9" s="217">
        <f t="shared" si="2"/>
        <v>500000</v>
      </c>
      <c r="Q9" s="217">
        <f t="shared" si="3"/>
        <v>0</v>
      </c>
      <c r="R9" s="217">
        <f t="shared" si="4"/>
        <v>0</v>
      </c>
      <c r="S9" s="217">
        <f t="shared" si="5"/>
        <v>0</v>
      </c>
      <c r="T9" s="217">
        <f t="shared" si="6"/>
        <v>500000</v>
      </c>
      <c r="U9" s="218" t="str">
        <f t="shared" si="7"/>
        <v>50G</v>
      </c>
      <c r="V9" s="219">
        <f t="shared" si="8"/>
        <v>0</v>
      </c>
      <c r="W9" s="218" t="str">
        <f t="shared" si="9"/>
        <v>50G</v>
      </c>
      <c r="X9" s="219">
        <f t="shared" si="10"/>
        <v>0</v>
      </c>
      <c r="Y9" s="38" t="str">
        <f ca="1">LOOKUP(G9,Paramètres!$A$1:$A$20,Paramètres!$C$1:$C$21)</f>
        <v>-11</v>
      </c>
      <c r="Z9" s="25">
        <v>2006</v>
      </c>
      <c r="AA9" s="186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15" customFormat="1" x14ac:dyDescent="0.35">
      <c r="A10" s="224">
        <v>5</v>
      </c>
      <c r="B10" s="32" t="s">
        <v>2377</v>
      </c>
      <c r="C10" s="32" t="s">
        <v>3045</v>
      </c>
      <c r="D10" s="138" t="s">
        <v>3081</v>
      </c>
      <c r="E10" s="33" t="s">
        <v>2984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238">
        <f>LOOKUP(Z10-Paramètres!$E$1,Paramètres!$A$1:$A$20)</f>
        <v>-9</v>
      </c>
      <c r="H10" s="238" t="str">
        <f>LOOKUP(G10,Paramètres!$A$1:$B$20)</f>
        <v>P</v>
      </c>
      <c r="I10" s="209">
        <f t="shared" si="0"/>
        <v>5</v>
      </c>
      <c r="J10" s="116">
        <v>500</v>
      </c>
      <c r="K10" s="1" t="s">
        <v>237</v>
      </c>
      <c r="L10" s="1"/>
      <c r="M10" s="1"/>
      <c r="N10" s="1"/>
      <c r="O10" s="241" t="str">
        <f t="shared" si="1"/>
        <v>40G</v>
      </c>
      <c r="P10" s="217">
        <f t="shared" si="2"/>
        <v>400000</v>
      </c>
      <c r="Q10" s="217">
        <f t="shared" si="3"/>
        <v>0</v>
      </c>
      <c r="R10" s="217">
        <f t="shared" si="4"/>
        <v>0</v>
      </c>
      <c r="S10" s="217">
        <f t="shared" si="5"/>
        <v>0</v>
      </c>
      <c r="T10" s="217">
        <f t="shared" si="6"/>
        <v>400000</v>
      </c>
      <c r="U10" s="218" t="str">
        <f t="shared" si="7"/>
        <v>40G</v>
      </c>
      <c r="V10" s="219">
        <f t="shared" si="8"/>
        <v>0</v>
      </c>
      <c r="W10" s="218" t="str">
        <f t="shared" si="9"/>
        <v>40G</v>
      </c>
      <c r="X10" s="219">
        <f t="shared" si="10"/>
        <v>0</v>
      </c>
      <c r="Y10" s="38" t="str">
        <f ca="1">LOOKUP(G10,Paramètres!$A$1:$A$20,Paramètres!$C$1:$C$21)</f>
        <v>-11</v>
      </c>
      <c r="Z10" s="25">
        <v>2007</v>
      </c>
      <c r="AA10" s="186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15" customFormat="1" x14ac:dyDescent="0.35">
      <c r="A11" s="224">
        <v>6</v>
      </c>
      <c r="B11" s="10" t="s">
        <v>514</v>
      </c>
      <c r="C11" s="10" t="s">
        <v>485</v>
      </c>
      <c r="D11" s="151" t="s">
        <v>2418</v>
      </c>
      <c r="E11" s="13" t="s">
        <v>58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238">
        <f>LOOKUP(Z11-Paramètres!$E$1,Paramètres!$A$1:$A$20)</f>
        <v>-9</v>
      </c>
      <c r="H11" s="238" t="str">
        <f>LOOKUP(G11,Paramètres!$A$1:$B$20)</f>
        <v>P</v>
      </c>
      <c r="I11" s="238">
        <f t="shared" si="0"/>
        <v>5</v>
      </c>
      <c r="J11" s="120">
        <v>500</v>
      </c>
      <c r="K11" s="11" t="s">
        <v>180</v>
      </c>
      <c r="L11" s="12"/>
      <c r="M11" s="12"/>
      <c r="N11" s="12"/>
      <c r="O11" s="238" t="str">
        <f t="shared" si="1"/>
        <v>30G</v>
      </c>
      <c r="P11" s="234">
        <f t="shared" si="2"/>
        <v>300000</v>
      </c>
      <c r="Q11" s="234">
        <f t="shared" si="3"/>
        <v>0</v>
      </c>
      <c r="R11" s="234">
        <f t="shared" si="4"/>
        <v>0</v>
      </c>
      <c r="S11" s="234">
        <f t="shared" si="5"/>
        <v>0</v>
      </c>
      <c r="T11" s="234">
        <f t="shared" si="6"/>
        <v>300000</v>
      </c>
      <c r="U11" s="235" t="str">
        <f t="shared" si="7"/>
        <v>30G</v>
      </c>
      <c r="V11" s="236">
        <f t="shared" si="8"/>
        <v>0</v>
      </c>
      <c r="W11" s="235" t="str">
        <f t="shared" si="9"/>
        <v>30G</v>
      </c>
      <c r="X11" s="236">
        <f t="shared" si="10"/>
        <v>0</v>
      </c>
      <c r="Y11" s="38" t="str">
        <f ca="1">LOOKUP(G11,Paramètres!$A$1:$A$20,Paramètres!$C$1:$C$21)</f>
        <v>-11</v>
      </c>
      <c r="Z11" s="11">
        <v>2007</v>
      </c>
      <c r="AA11" s="216" t="s">
        <v>1156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43" customFormat="1" x14ac:dyDescent="0.35">
      <c r="A12" s="224">
        <v>7</v>
      </c>
      <c r="B12" s="32" t="s">
        <v>2354</v>
      </c>
      <c r="C12" s="32" t="s">
        <v>2349</v>
      </c>
      <c r="D12" s="138" t="s">
        <v>2463</v>
      </c>
      <c r="E12" s="33" t="s">
        <v>842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238">
        <f>LOOKUP(Z12-Paramètres!$E$1,Paramètres!$A$1:$A$20)</f>
        <v>-10</v>
      </c>
      <c r="H12" s="238" t="str">
        <f>LOOKUP(G12,Paramètres!$A$1:$B$20)</f>
        <v>B1</v>
      </c>
      <c r="I12" s="209">
        <f t="shared" si="0"/>
        <v>5</v>
      </c>
      <c r="J12" s="116">
        <v>500</v>
      </c>
      <c r="K12" s="1" t="s">
        <v>198</v>
      </c>
      <c r="L12" s="1"/>
      <c r="M12" s="1"/>
      <c r="N12" s="1"/>
      <c r="O12" s="241" t="str">
        <f t="shared" si="1"/>
        <v>20G</v>
      </c>
      <c r="P12" s="193">
        <f t="shared" si="2"/>
        <v>200000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200000</v>
      </c>
      <c r="U12" s="194" t="str">
        <f t="shared" si="7"/>
        <v>20G</v>
      </c>
      <c r="V12" s="195">
        <f t="shared" si="8"/>
        <v>0</v>
      </c>
      <c r="W12" s="194" t="str">
        <f t="shared" si="9"/>
        <v>20G</v>
      </c>
      <c r="X12" s="195">
        <f t="shared" si="10"/>
        <v>0</v>
      </c>
      <c r="Y12" s="38" t="str">
        <f ca="1">LOOKUP(G12,Paramètres!$A$1:$A$20,Paramètres!$C$1:$C$21)</f>
        <v>-11</v>
      </c>
      <c r="Z12" s="25">
        <v>2006</v>
      </c>
      <c r="AA12" s="186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x14ac:dyDescent="0.35">
      <c r="A13" s="224">
        <v>8</v>
      </c>
      <c r="B13" s="32" t="s">
        <v>291</v>
      </c>
      <c r="C13" s="32" t="s">
        <v>3047</v>
      </c>
      <c r="D13" s="138" t="s">
        <v>3079</v>
      </c>
      <c r="E13" s="33" t="s">
        <v>60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238">
        <f>LOOKUP(Z13-Paramètres!$E$1,Paramètres!$A$1:$A$20)</f>
        <v>-10</v>
      </c>
      <c r="H13" s="238" t="str">
        <f>LOOKUP(G13,Paramètres!$A$1:$B$20)</f>
        <v>B1</v>
      </c>
      <c r="I13" s="209">
        <f t="shared" si="0"/>
        <v>5</v>
      </c>
      <c r="J13" s="116">
        <v>500</v>
      </c>
      <c r="K13" s="1" t="s">
        <v>238</v>
      </c>
      <c r="L13" s="1"/>
      <c r="M13" s="1"/>
      <c r="N13" s="1"/>
      <c r="O13" s="241" t="str">
        <f t="shared" si="1"/>
        <v>15G</v>
      </c>
      <c r="P13" s="193">
        <f t="shared" si="2"/>
        <v>150000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150000</v>
      </c>
      <c r="U13" s="194" t="str">
        <f t="shared" si="7"/>
        <v>15G</v>
      </c>
      <c r="V13" s="195">
        <f t="shared" si="8"/>
        <v>0</v>
      </c>
      <c r="W13" s="194" t="str">
        <f t="shared" si="9"/>
        <v>15G</v>
      </c>
      <c r="X13" s="195">
        <f t="shared" si="10"/>
        <v>0</v>
      </c>
      <c r="Y13" s="38" t="str">
        <f ca="1">LOOKUP(G13,Paramètres!$A$1:$A$20,Paramètres!$C$1:$C$21)</f>
        <v>-11</v>
      </c>
      <c r="Z13" s="25">
        <v>2006</v>
      </c>
      <c r="AA13" s="186" t="s">
        <v>1156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43" customFormat="1" x14ac:dyDescent="0.35">
      <c r="A14" s="224">
        <v>9</v>
      </c>
      <c r="B14" s="32" t="s">
        <v>2344</v>
      </c>
      <c r="C14" s="32" t="s">
        <v>710</v>
      </c>
      <c r="D14" s="138" t="s">
        <v>2465</v>
      </c>
      <c r="E14" s="33" t="s">
        <v>672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238">
        <f>LOOKUP(Z14-Paramètres!$E$1,Paramètres!$A$1:$A$20)</f>
        <v>-9</v>
      </c>
      <c r="H14" s="238" t="str">
        <f>LOOKUP(G14,Paramètres!$A$1:$B$20)</f>
        <v>P</v>
      </c>
      <c r="I14" s="209">
        <f t="shared" si="0"/>
        <v>5</v>
      </c>
      <c r="J14" s="116">
        <v>500</v>
      </c>
      <c r="K14" s="1" t="s">
        <v>199</v>
      </c>
      <c r="L14" s="1"/>
      <c r="M14" s="1"/>
      <c r="N14" s="1"/>
      <c r="O14" s="241" t="str">
        <f t="shared" si="1"/>
        <v>10G</v>
      </c>
      <c r="P14" s="193">
        <f t="shared" si="2"/>
        <v>100000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100000</v>
      </c>
      <c r="U14" s="194" t="str">
        <f t="shared" si="7"/>
        <v>10G</v>
      </c>
      <c r="V14" s="195">
        <f t="shared" si="8"/>
        <v>0</v>
      </c>
      <c r="W14" s="194" t="str">
        <f t="shared" si="9"/>
        <v>10G</v>
      </c>
      <c r="X14" s="195">
        <f t="shared" si="10"/>
        <v>0</v>
      </c>
      <c r="Y14" s="38" t="str">
        <f ca="1">LOOKUP(G14,Paramètres!$A$1:$A$20,Paramètres!$C$1:$C$21)</f>
        <v>-11</v>
      </c>
      <c r="Z14" s="25">
        <v>2007</v>
      </c>
      <c r="AA14" s="186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x14ac:dyDescent="0.35">
      <c r="A15" s="224">
        <v>10</v>
      </c>
      <c r="B15" s="32" t="s">
        <v>1040</v>
      </c>
      <c r="C15" s="32" t="s">
        <v>2349</v>
      </c>
      <c r="D15" s="138" t="s">
        <v>3093</v>
      </c>
      <c r="E15" s="33" t="s">
        <v>842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238">
        <f>LOOKUP(Z15-Paramètres!$E$1,Paramètres!$A$1:$A$20)</f>
        <v>-9</v>
      </c>
      <c r="H15" s="238" t="str">
        <f>LOOKUP(G15,Paramètres!$A$1:$B$20)</f>
        <v>P</v>
      </c>
      <c r="I15" s="209">
        <f t="shared" si="0"/>
        <v>5</v>
      </c>
      <c r="J15" s="116">
        <v>500</v>
      </c>
      <c r="K15" s="1" t="s">
        <v>203</v>
      </c>
      <c r="L15" s="1"/>
      <c r="M15" s="1"/>
      <c r="N15" s="1"/>
      <c r="O15" s="241" t="str">
        <f t="shared" si="1"/>
        <v>5G</v>
      </c>
      <c r="P15" s="193">
        <f t="shared" si="2"/>
        <v>50000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50000</v>
      </c>
      <c r="U15" s="194" t="str">
        <f t="shared" si="7"/>
        <v>5G</v>
      </c>
      <c r="V15" s="195">
        <f t="shared" si="8"/>
        <v>0</v>
      </c>
      <c r="W15" s="194" t="str">
        <f t="shared" si="9"/>
        <v>5G</v>
      </c>
      <c r="X15" s="195">
        <f t="shared" si="10"/>
        <v>0</v>
      </c>
      <c r="Y15" s="38" t="str">
        <f ca="1">LOOKUP(G15,Paramètres!$A$1:$A$20,Paramètres!$C$1:$C$21)</f>
        <v>-11</v>
      </c>
      <c r="Z15" s="25">
        <v>2008</v>
      </c>
      <c r="AA15" s="186" t="s">
        <v>1156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43" customFormat="1" x14ac:dyDescent="0.35">
      <c r="A16" s="224">
        <v>11</v>
      </c>
      <c r="B16" s="10" t="s">
        <v>512</v>
      </c>
      <c r="C16" s="10" t="s">
        <v>167</v>
      </c>
      <c r="D16" s="151" t="s">
        <v>2420</v>
      </c>
      <c r="E16" s="13" t="s">
        <v>1120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295">
        <f>LOOKUP(Z16-Paramètres!$E$1,Paramètres!$A$1:$A$20)</f>
        <v>-11</v>
      </c>
      <c r="H16" s="295" t="str">
        <f>LOOKUP(G16,Paramètres!$A$1:$B$20)</f>
        <v>B2</v>
      </c>
      <c r="I16" s="295">
        <f>INT(J16/100)</f>
        <v>5</v>
      </c>
      <c r="J16" s="120">
        <v>500</v>
      </c>
      <c r="K16" s="11" t="s">
        <v>204</v>
      </c>
      <c r="L16" s="11"/>
      <c r="M16" s="11"/>
      <c r="N16" s="11"/>
      <c r="O16" s="295" t="str">
        <f>IF(X16&gt;0,CONCATENATE(W16,INT(X16/POWER(10,INT(LOG10(X16)/2)*2)),CHAR(73-INT(LOG10(X16)/2))),W16)</f>
        <v>1G</v>
      </c>
      <c r="P16" s="230">
        <f>POWER(10,(73-CODE(IF(OR(K16=0,K16="",K16="Ni"),"Z",RIGHT(UPPER(K16)))))*2)*IF(OR(K16=0,K16="",K16="Ni"),0,VALUE(LEFT(K16,LEN(K16)-1)))</f>
        <v>10000</v>
      </c>
      <c r="Q16" s="230">
        <f>POWER(10,(73-CODE(IF(OR(L16=0,L16="",L16="Ni"),"Z",RIGHT(UPPER(L16)))))*2)*IF(OR(L16=0,L16="",L16="Ni"),0,VALUE(LEFT(L16,LEN(L16)-1)))</f>
        <v>0</v>
      </c>
      <c r="R16" s="230">
        <f>POWER(10,(73-CODE(IF(OR(M16=0,M16="",M16="Ni"),"Z",RIGHT(UPPER(M16)))))*2)*IF(OR(M16=0,M16="",M16="Ni"),0,VALUE(LEFT(M16,LEN(M16)-1)))</f>
        <v>0</v>
      </c>
      <c r="S16" s="230">
        <f>POWER(10,(73-CODE(IF(OR(N16=0,N16="",N16="Ni"),"Z",RIGHT(UPPER(N16)))))*2)*IF(OR(N16=0,N16="",N16="Ni"),0,VALUE(LEFT(N16,LEN(N16)-1)))</f>
        <v>0</v>
      </c>
      <c r="T16" s="230">
        <f>P16+Q16+R16+S16</f>
        <v>10000</v>
      </c>
      <c r="U16" s="231" t="str">
        <f>IF(T16&gt;0,CONCATENATE(INT(T16/POWER(10,INT(MIN(LOG10(T16),16)/2)*2)),CHAR(73-INT(MIN(LOG10(T16),16)/2))),"0")</f>
        <v>1G</v>
      </c>
      <c r="V16" s="232">
        <f>IF(T16&gt;0,T16-INT(T16/POWER(10,INT(MIN(LOG10(T16),16)/2)*2))*POWER(10,INT(MIN(LOG10(T16),16)/2)*2),0)</f>
        <v>0</v>
      </c>
      <c r="W16" s="231" t="str">
        <f>IF(V16&gt;0,CONCATENATE(U16,INT(V16/POWER(10,INT(LOG10(V16)/2)*2)),CHAR(73-INT(LOG10(V16)/2))),U16)</f>
        <v>1G</v>
      </c>
      <c r="X16" s="232">
        <f>IF(V16&gt;0,V16-INT(V16/POWER(10,INT(LOG10(V16)/2)*2))*POWER(10,INT(LOG10(V16)/2)*2),0)</f>
        <v>0</v>
      </c>
      <c r="Y16" s="38" t="str">
        <f ca="1">LOOKUP(G16,Paramètres!$A$1:$A$20,Paramètres!$C$1:$C$21)</f>
        <v>-11</v>
      </c>
      <c r="Z16" s="11">
        <v>2005</v>
      </c>
      <c r="AA16" s="216" t="s">
        <v>1156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5" s="43" customFormat="1" x14ac:dyDescent="0.35">
      <c r="A17" s="224">
        <v>12</v>
      </c>
      <c r="B17" s="32" t="s">
        <v>2872</v>
      </c>
      <c r="C17" s="32" t="s">
        <v>2743</v>
      </c>
      <c r="D17" s="138" t="s">
        <v>2901</v>
      </c>
      <c r="E17" s="33" t="s">
        <v>1009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238">
        <f>LOOKUP(Z17-Paramètres!$E$1,Paramètres!$A$1:$A$20)</f>
        <v>-11</v>
      </c>
      <c r="H17" s="238" t="str">
        <f>LOOKUP(G17,Paramètres!$A$1:$B$20)</f>
        <v>B2</v>
      </c>
      <c r="I17" s="209">
        <f t="shared" si="0"/>
        <v>5</v>
      </c>
      <c r="J17" s="116">
        <v>500</v>
      </c>
      <c r="K17" s="1">
        <v>0</v>
      </c>
      <c r="L17" s="1"/>
      <c r="M17" s="1"/>
      <c r="N17" s="1"/>
      <c r="O17" s="241" t="str">
        <f t="shared" si="1"/>
        <v>0</v>
      </c>
      <c r="P17" s="193">
        <f t="shared" si="2"/>
        <v>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0</v>
      </c>
      <c r="U17" s="194" t="str">
        <f t="shared" si="7"/>
        <v>0</v>
      </c>
      <c r="V17" s="195">
        <f t="shared" si="8"/>
        <v>0</v>
      </c>
      <c r="W17" s="194" t="str">
        <f t="shared" si="9"/>
        <v>0</v>
      </c>
      <c r="X17" s="195">
        <f t="shared" si="10"/>
        <v>0</v>
      </c>
      <c r="Y17" s="38" t="str">
        <f ca="1">LOOKUP(G17,Paramètres!$A$1:$A$20,Paramètres!$C$1:$C$21)</f>
        <v>-11</v>
      </c>
      <c r="Z17" s="25">
        <v>2005</v>
      </c>
      <c r="AA17" s="216" t="s">
        <v>1156</v>
      </c>
      <c r="AB17" s="61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9" spans="1:45" x14ac:dyDescent="0.35">
      <c r="B19" s="269" t="s">
        <v>3581</v>
      </c>
      <c r="C19" s="18"/>
      <c r="E19" s="19"/>
      <c r="AM19" s="21"/>
      <c r="AN19" s="21"/>
      <c r="AO19" s="21"/>
      <c r="AP19" s="21"/>
      <c r="AQ19" s="21"/>
      <c r="AR19" s="21"/>
      <c r="AS19" s="21"/>
    </row>
    <row r="20" spans="1:45" s="43" customFormat="1" x14ac:dyDescent="0.35">
      <c r="A20" s="224"/>
      <c r="B20" s="274" t="s">
        <v>3182</v>
      </c>
      <c r="C20" s="274" t="s">
        <v>3183</v>
      </c>
      <c r="D20" s="290" t="s">
        <v>3184</v>
      </c>
      <c r="E20" s="291" t="s">
        <v>56</v>
      </c>
      <c r="F20" s="277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Franche-Comté</v>
      </c>
      <c r="G20" s="289">
        <f>LOOKUP(Z20-Paramètres!$E$1,Paramètres!$A$1:$A$20)</f>
        <v>-9</v>
      </c>
      <c r="H20" s="289" t="str">
        <f>LOOKUP(G20,Paramètres!$A$1:$B$20)</f>
        <v>P</v>
      </c>
      <c r="I20" s="279">
        <f>INT(J20/100)</f>
        <v>5</v>
      </c>
      <c r="J20" s="116">
        <v>500</v>
      </c>
      <c r="K20" s="293" t="s">
        <v>254</v>
      </c>
      <c r="L20" s="293"/>
      <c r="M20" s="293"/>
      <c r="N20" s="293"/>
      <c r="O20" s="279" t="str">
        <f>IF(X20&gt;0,CONCATENATE(W20,INT(X20/POWER(10,INT(LOG10(X20)/2)*2)),CHAR(73-INT(LOG10(X20)/2))),W20)</f>
        <v>0</v>
      </c>
      <c r="P20" s="193">
        <f t="shared" ref="P20:S21" si="11">POWER(10,(73-CODE(IF(OR(K20=0,K20="",K20="Ni"),"Z",RIGHT(UPPER(K20)))))*2)*IF(OR(K20=0,K20="",K20="Ni"),0,VALUE(LEFT(K20,LEN(K20)-1)))</f>
        <v>0</v>
      </c>
      <c r="Q20" s="193">
        <f t="shared" si="11"/>
        <v>0</v>
      </c>
      <c r="R20" s="193">
        <f t="shared" si="11"/>
        <v>0</v>
      </c>
      <c r="S20" s="193">
        <f t="shared" si="11"/>
        <v>0</v>
      </c>
      <c r="T20" s="193">
        <f>P20+Q20+R20+S20</f>
        <v>0</v>
      </c>
      <c r="U20" s="194" t="str">
        <f>IF(T20&gt;0,CONCATENATE(INT(T20/POWER(10,INT(MIN(LOG10(T20),16)/2)*2)),CHAR(73-INT(MIN(LOG10(T20),16)/2))),"0")</f>
        <v>0</v>
      </c>
      <c r="V20" s="195">
        <f>IF(T20&gt;0,T20-INT(T20/POWER(10,INT(MIN(LOG10(T20),16)/2)*2))*POWER(10,INT(MIN(LOG10(T20),16)/2)*2),0)</f>
        <v>0</v>
      </c>
      <c r="W20" s="194" t="str">
        <f>IF(V20&gt;0,CONCATENATE(U20,INT(V20/POWER(10,INT(LOG10(V20)/2)*2)),CHAR(73-INT(LOG10(V20)/2))),U20)</f>
        <v>0</v>
      </c>
      <c r="X20" s="195">
        <f>IF(V20&gt;0,V20-INT(V20/POWER(10,INT(LOG10(V20)/2)*2))*POWER(10,INT(LOG10(V20)/2)*2),0)</f>
        <v>0</v>
      </c>
      <c r="Y20" s="38" t="str">
        <f ca="1">LOOKUP(G20,Paramètres!$A$1:$A$20,Paramètres!$C$1:$C$21)</f>
        <v>-11</v>
      </c>
      <c r="Z20" s="25">
        <v>2007</v>
      </c>
      <c r="AA20" s="216" t="s">
        <v>1156</v>
      </c>
      <c r="AB20" s="178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5" s="43" customFormat="1" x14ac:dyDescent="0.35">
      <c r="A21" s="224"/>
      <c r="B21" s="274" t="s">
        <v>522</v>
      </c>
      <c r="C21" s="274" t="s">
        <v>3183</v>
      </c>
      <c r="D21" s="290" t="s">
        <v>3185</v>
      </c>
      <c r="E21" s="291" t="s">
        <v>56</v>
      </c>
      <c r="F21" s="277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289">
        <f>LOOKUP(Z21-Paramètres!$E$1,Paramètres!$A$1:$A$20)</f>
        <v>-9</v>
      </c>
      <c r="H21" s="289" t="str">
        <f>LOOKUP(G21,Paramètres!$A$1:$B$20)</f>
        <v>P</v>
      </c>
      <c r="I21" s="279">
        <f>INT(J21/100)</f>
        <v>5</v>
      </c>
      <c r="J21" s="116">
        <v>500</v>
      </c>
      <c r="K21" s="293" t="s">
        <v>254</v>
      </c>
      <c r="L21" s="293"/>
      <c r="M21" s="293"/>
      <c r="N21" s="293"/>
      <c r="O21" s="279" t="str">
        <f>IF(X21&gt;0,CONCATENATE(W21,INT(X21/POWER(10,INT(LOG10(X21)/2)*2)),CHAR(73-INT(LOG10(X21)/2))),W21)</f>
        <v>0</v>
      </c>
      <c r="P21" s="193">
        <f t="shared" si="11"/>
        <v>0</v>
      </c>
      <c r="Q21" s="193">
        <f t="shared" si="11"/>
        <v>0</v>
      </c>
      <c r="R21" s="193">
        <f t="shared" si="11"/>
        <v>0</v>
      </c>
      <c r="S21" s="193">
        <f t="shared" si="11"/>
        <v>0</v>
      </c>
      <c r="T21" s="193">
        <f>P21+Q21+R21+S21</f>
        <v>0</v>
      </c>
      <c r="U21" s="194" t="str">
        <f>IF(T21&gt;0,CONCATENATE(INT(T21/POWER(10,INT(MIN(LOG10(T21),16)/2)*2)),CHAR(73-INT(MIN(LOG10(T21),16)/2))),"0")</f>
        <v>0</v>
      </c>
      <c r="V21" s="195">
        <f>IF(T21&gt;0,T21-INT(T21/POWER(10,INT(MIN(LOG10(T21),16)/2)*2))*POWER(10,INT(MIN(LOG10(T21),16)/2)*2),0)</f>
        <v>0</v>
      </c>
      <c r="W21" s="194" t="str">
        <f>IF(V21&gt;0,CONCATENATE(U21,INT(V21/POWER(10,INT(LOG10(V21)/2)*2)),CHAR(73-INT(LOG10(V21)/2))),U21)</f>
        <v>0</v>
      </c>
      <c r="X21" s="195">
        <f>IF(V21&gt;0,V21-INT(V21/POWER(10,INT(LOG10(V21)/2)*2))*POWER(10,INT(LOG10(V21)/2)*2),0)</f>
        <v>0</v>
      </c>
      <c r="Y21" s="38" t="str">
        <f ca="1">LOOKUP(G21,Paramètres!$A$1:$A$20,Paramètres!$C$1:$C$21)</f>
        <v>-11</v>
      </c>
      <c r="Z21" s="25">
        <v>2007</v>
      </c>
      <c r="AA21" s="216" t="s">
        <v>1156</v>
      </c>
      <c r="AB21" s="6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H32" sqref="AH32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T797"/>
  <sheetViews>
    <sheetView topLeftCell="A204" workbookViewId="0">
      <selection activeCell="B228" sqref="B22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19" customWidth="1"/>
    <col min="6" max="6" width="18.5703125" style="19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customWidth="1"/>
    <col min="26" max="27" width="7.7109375" style="22" customWidth="1"/>
    <col min="28" max="28" width="32.28515625" style="21" customWidth="1"/>
    <col min="29" max="46" width="11.42578125" style="21"/>
    <col min="47" max="16384" width="11.42578125" style="17"/>
  </cols>
  <sheetData>
    <row r="1" spans="1:46" s="31" customFormat="1" x14ac:dyDescent="0.35">
      <c r="A1" s="73"/>
      <c r="B1" s="68" t="s">
        <v>0</v>
      </c>
      <c r="C1" s="25" t="s">
        <v>1</v>
      </c>
      <c r="D1" s="134" t="s">
        <v>2</v>
      </c>
      <c r="E1" s="26" t="s">
        <v>3</v>
      </c>
      <c r="F1" s="26" t="s">
        <v>337</v>
      </c>
      <c r="G1" s="25" t="s">
        <v>5</v>
      </c>
      <c r="H1" s="25" t="s">
        <v>618</v>
      </c>
      <c r="I1" s="25" t="s">
        <v>619</v>
      </c>
      <c r="J1" s="25" t="s">
        <v>4</v>
      </c>
      <c r="K1" s="68" t="s">
        <v>620</v>
      </c>
      <c r="L1" s="25" t="s">
        <v>621</v>
      </c>
      <c r="M1" s="23" t="s">
        <v>622</v>
      </c>
      <c r="N1" s="23" t="s">
        <v>623</v>
      </c>
      <c r="O1" s="25" t="s">
        <v>1151</v>
      </c>
      <c r="P1" s="28" t="s">
        <v>624</v>
      </c>
      <c r="Q1" s="29" t="s">
        <v>625</v>
      </c>
      <c r="R1" s="24" t="s">
        <v>626</v>
      </c>
      <c r="S1" s="30" t="s">
        <v>627</v>
      </c>
      <c r="T1" s="30" t="s">
        <v>628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 t="s">
        <v>1850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43" customFormat="1" x14ac:dyDescent="0.35">
      <c r="A2" s="65"/>
      <c r="B2" s="244" t="s">
        <v>829</v>
      </c>
      <c r="C2" s="244" t="s">
        <v>468</v>
      </c>
      <c r="D2" s="138" t="s">
        <v>1374</v>
      </c>
      <c r="E2" s="49" t="s">
        <v>334</v>
      </c>
      <c r="F2" s="97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COUNTIF(Paramètres!G:G,E2)=1,IF(Paramètres!$E$3=Paramètres!$A$23,"Besançon",IF(Paramètres!$E$3=Paramètres!$A$24,"Doubs","Franche-Comté")),"*** INCONNU ***"))))))</f>
        <v>Franche-Comté</v>
      </c>
      <c r="G2" s="36">
        <f>LOOKUP(Z2-Paramètres!$E$1,Paramètres!$A$1:$A$20)</f>
        <v>-21</v>
      </c>
      <c r="H2" s="36" t="str">
        <f>LOOKUP(G2,Paramètres!$A$1:$B$20)</f>
        <v>S</v>
      </c>
      <c r="I2" s="37">
        <f t="shared" ref="I2:I65" si="0">INT(J2/100)</f>
        <v>20</v>
      </c>
      <c r="J2" s="116">
        <v>2054</v>
      </c>
      <c r="K2" s="47" t="s">
        <v>581</v>
      </c>
      <c r="L2" s="47"/>
      <c r="M2" s="47"/>
      <c r="N2" s="47"/>
      <c r="O2" s="77" t="str">
        <f t="shared" ref="O2:O65" si="1">IF(X2&gt;0,CONCATENATE(W2,INT(X2/POWER(10,INT(LOG10(X2)/2)*2)),CHAR(73-INT(LOG10(X2)/2))),W2)</f>
        <v>1B</v>
      </c>
      <c r="P2" s="91">
        <f t="shared" ref="P2:P65" si="2">POWER(10,(73-CODE(IF(OR(K2=0,K2="",K2="Ni"),"Z",RIGHT(UPPER(K2)))))*2)*IF(OR(K2=0,K2="",K2="Ni"),0,VALUE(LEFT(K2,LEN(K2)-1)))</f>
        <v>100000000000000</v>
      </c>
      <c r="Q2" s="91">
        <f t="shared" ref="Q2:Q65" si="3">POWER(10,(73-CODE(IF(OR(L2=0,L2="",L2="Ni"),"Z",RIGHT(UPPER(L2)))))*2)*IF(OR(L2=0,L2="",L2="Ni"),0,VALUE(LEFT(L2,LEN(L2)-1)))</f>
        <v>0</v>
      </c>
      <c r="R2" s="91">
        <f t="shared" ref="R2:R65" si="4">POWER(10,(73-CODE(IF(OR(M2=0,M2="",M2="Ni"),"Z",RIGHT(UPPER(M2)))))*2)*IF(OR(M2=0,M2="",M2="Ni"),0,VALUE(LEFT(M2,LEN(M2)-1)))</f>
        <v>0</v>
      </c>
      <c r="S2" s="91">
        <f t="shared" ref="S2:S65" si="5">POWER(10,(73-CODE(IF(OR(N2=0,N2="",N2="Ni"),"Z",RIGHT(UPPER(N2)))))*2)*IF(OR(N2=0,N2="",N2="Ni"),0,VALUE(LEFT(N2,LEN(N2)-1)))</f>
        <v>0</v>
      </c>
      <c r="T2" s="91">
        <f t="shared" ref="T2:T65" si="6">P2+Q2+R2+S2</f>
        <v>100000000000000</v>
      </c>
      <c r="U2" s="92" t="str">
        <f t="shared" ref="U2:U65" si="7">IF(T2&gt;0,CONCATENATE(INT(T2/POWER(10,INT(MIN(LOG10(T2),16)/2)*2)),CHAR(73-INT(MIN(LOG10(T2),16)/2))),"0")</f>
        <v>1B</v>
      </c>
      <c r="V2" s="93">
        <f t="shared" ref="V2:V65" si="8">IF(T2&gt;0,T2-INT(T2/POWER(10,INT(MIN(LOG10(T2),16)/2)*2))*POWER(10,INT(MIN(LOG10(T2),16)/2)*2),0)</f>
        <v>0</v>
      </c>
      <c r="W2" s="92" t="str">
        <f t="shared" ref="W2:W65" si="9">IF(V2&gt;0,CONCATENATE(U2,INT(V2/POWER(10,INT(LOG10(V2)/2)*2)),CHAR(73-INT(LOG10(V2)/2))),U2)</f>
        <v>1B</v>
      </c>
      <c r="X2" s="93">
        <f t="shared" ref="X2:X65" si="10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1995</v>
      </c>
      <c r="AA2" s="25" t="s">
        <v>1156</v>
      </c>
      <c r="AB2" s="59" t="s">
        <v>3215</v>
      </c>
      <c r="AC2" s="42"/>
      <c r="AD2" s="42" t="str">
        <f>IF(ISNA(VLOOKUP(D2,'Liste en forme Garçons'!$C:$C,1,FALSE)),"","*")</f>
        <v>*</v>
      </c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35" customFormat="1" x14ac:dyDescent="0.35">
      <c r="A3" s="65"/>
      <c r="B3" s="245" t="s">
        <v>7</v>
      </c>
      <c r="C3" s="245" t="s">
        <v>437</v>
      </c>
      <c r="D3" s="138" t="s">
        <v>1229</v>
      </c>
      <c r="E3" s="33" t="s">
        <v>335</v>
      </c>
      <c r="F3" s="97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COUNTIF(Paramètres!G:G,E3)=1,IF(Paramètres!$E$3=Paramètres!$A$23,"Besançon",IF(Paramètres!$E$3=Paramètres!$A$24,"Doubs","Franche-Comté")),"*** INCONNU ***"))))))</f>
        <v>Franche-Comté</v>
      </c>
      <c r="G3" s="36">
        <f>LOOKUP(Z3-Paramètres!$E$1,Paramètres!$A$1:$A$20)</f>
        <v>-50</v>
      </c>
      <c r="H3" s="36" t="str">
        <f>LOOKUP(G3,Paramètres!$A$1:$B$20)</f>
        <v>V1</v>
      </c>
      <c r="I3" s="37">
        <f t="shared" si="0"/>
        <v>18</v>
      </c>
      <c r="J3" s="116">
        <v>1831</v>
      </c>
      <c r="K3" s="47" t="s">
        <v>636</v>
      </c>
      <c r="L3" s="47"/>
      <c r="M3" s="47"/>
      <c r="N3" s="47"/>
      <c r="O3" s="77" t="str">
        <f t="shared" si="1"/>
        <v>80C</v>
      </c>
      <c r="P3" s="91">
        <f t="shared" si="2"/>
        <v>80000000000000</v>
      </c>
      <c r="Q3" s="91">
        <f t="shared" si="3"/>
        <v>0</v>
      </c>
      <c r="R3" s="91">
        <f t="shared" si="4"/>
        <v>0</v>
      </c>
      <c r="S3" s="91">
        <f t="shared" si="5"/>
        <v>0</v>
      </c>
      <c r="T3" s="91">
        <f t="shared" si="6"/>
        <v>80000000000000</v>
      </c>
      <c r="U3" s="92" t="str">
        <f t="shared" si="7"/>
        <v>80C</v>
      </c>
      <c r="V3" s="93">
        <f t="shared" si="8"/>
        <v>0</v>
      </c>
      <c r="W3" s="92" t="str">
        <f t="shared" si="9"/>
        <v>80C</v>
      </c>
      <c r="X3" s="93">
        <f t="shared" si="10"/>
        <v>0</v>
      </c>
      <c r="Y3" s="36" t="str">
        <f ca="1">LOOKUP(G3,Paramètres!$A$1:$A$20,Paramètres!$C$1:$C$21)</f>
        <v>+18</v>
      </c>
      <c r="Z3" s="25">
        <v>1968</v>
      </c>
      <c r="AA3" s="25" t="s">
        <v>1156</v>
      </c>
      <c r="AB3" s="59"/>
      <c r="AC3" s="42"/>
      <c r="AD3" s="42" t="str">
        <f>IF(ISNA(VLOOKUP(D3,'Liste en forme Garçons'!$C:$C,1,FALSE)),"","*")</f>
        <v>*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s="43" customFormat="1" x14ac:dyDescent="0.35">
      <c r="A4" s="65"/>
      <c r="B4" s="246" t="s">
        <v>25</v>
      </c>
      <c r="C4" s="246" t="s">
        <v>735</v>
      </c>
      <c r="D4" s="136" t="s">
        <v>1391</v>
      </c>
      <c r="E4" s="45" t="s">
        <v>692</v>
      </c>
      <c r="F4" s="97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COUNTIF(Paramètres!G:G,E4)=1,IF(Paramètres!$E$3=Paramètres!$A$23,"Besançon",IF(Paramètres!$E$3=Paramètres!$A$24,"Doubs","Franche-Comté")),"*** INCONNU ***"))))))</f>
        <v>Franche-Comté</v>
      </c>
      <c r="G4" s="36">
        <f>LOOKUP(Z4-Paramètres!$E$1,Paramètres!$A$1:$A$20)</f>
        <v>-19</v>
      </c>
      <c r="H4" s="36" t="str">
        <f>LOOKUP(G4,Paramètres!$A$1:$B$20)</f>
        <v>S</v>
      </c>
      <c r="I4" s="37">
        <f t="shared" si="0"/>
        <v>18</v>
      </c>
      <c r="J4" s="116">
        <v>1892</v>
      </c>
      <c r="K4" s="38" t="s">
        <v>357</v>
      </c>
      <c r="L4" s="38"/>
      <c r="M4" s="52"/>
      <c r="N4" s="52"/>
      <c r="O4" s="77" t="str">
        <f t="shared" si="1"/>
        <v>65C</v>
      </c>
      <c r="P4" s="91">
        <f t="shared" si="2"/>
        <v>65000000000000</v>
      </c>
      <c r="Q4" s="91">
        <f t="shared" si="3"/>
        <v>0</v>
      </c>
      <c r="R4" s="91">
        <f t="shared" si="4"/>
        <v>0</v>
      </c>
      <c r="S4" s="91">
        <f t="shared" si="5"/>
        <v>0</v>
      </c>
      <c r="T4" s="91">
        <f t="shared" si="6"/>
        <v>65000000000000</v>
      </c>
      <c r="U4" s="92" t="str">
        <f t="shared" si="7"/>
        <v>65C</v>
      </c>
      <c r="V4" s="93">
        <f t="shared" si="8"/>
        <v>0</v>
      </c>
      <c r="W4" s="92" t="str">
        <f t="shared" si="9"/>
        <v>65C</v>
      </c>
      <c r="X4" s="93">
        <f t="shared" si="10"/>
        <v>0</v>
      </c>
      <c r="Y4" s="36" t="str">
        <f ca="1">LOOKUP(G4,Paramètres!$A$1:$A$20,Paramètres!$C$1:$C$21)</f>
        <v>+18</v>
      </c>
      <c r="Z4" s="25">
        <v>1997</v>
      </c>
      <c r="AA4" s="25" t="s">
        <v>1156</v>
      </c>
      <c r="AB4" s="59"/>
      <c r="AC4" s="42"/>
      <c r="AD4" s="42" t="str">
        <f>IF(ISNA(VLOOKUP(D4,'Liste en forme Garçons'!$C:$C,1,FALSE)),"","*")</f>
        <v>*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43" customFormat="1" x14ac:dyDescent="0.35">
      <c r="A5" s="65"/>
      <c r="B5" s="246" t="s">
        <v>115</v>
      </c>
      <c r="C5" s="246" t="s">
        <v>673</v>
      </c>
      <c r="D5" s="136" t="s">
        <v>1215</v>
      </c>
      <c r="E5" s="45" t="s">
        <v>1126</v>
      </c>
      <c r="F5" s="97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COUNTIF(Paramètres!G:G,E5)=1,IF(Paramètres!$E$3=Paramètres!$A$23,"Besançon",IF(Paramètres!$E$3=Paramètres!$A$24,"Doubs","Franche-Comté")),"*** INCONNU ***"))))))</f>
        <v>Franche-Comté</v>
      </c>
      <c r="G5" s="36">
        <f>LOOKUP(Z5-Paramètres!$E$1,Paramètres!$A$1:$A$20)</f>
        <v>-40</v>
      </c>
      <c r="H5" s="36" t="str">
        <f>LOOKUP(G5,Paramètres!$A$1:$B$20)</f>
        <v>S</v>
      </c>
      <c r="I5" s="37">
        <f t="shared" si="0"/>
        <v>15</v>
      </c>
      <c r="J5" s="116">
        <v>1500</v>
      </c>
      <c r="K5" s="2" t="s">
        <v>438</v>
      </c>
      <c r="L5" s="2"/>
      <c r="M5" s="2"/>
      <c r="N5" s="2"/>
      <c r="O5" s="77" t="str">
        <f t="shared" si="1"/>
        <v>55C</v>
      </c>
      <c r="P5" s="91">
        <f t="shared" si="2"/>
        <v>55000000000000</v>
      </c>
      <c r="Q5" s="91">
        <f t="shared" si="3"/>
        <v>0</v>
      </c>
      <c r="R5" s="91">
        <f t="shared" si="4"/>
        <v>0</v>
      </c>
      <c r="S5" s="91">
        <f t="shared" si="5"/>
        <v>0</v>
      </c>
      <c r="T5" s="91">
        <f t="shared" si="6"/>
        <v>55000000000000</v>
      </c>
      <c r="U5" s="92" t="str">
        <f t="shared" si="7"/>
        <v>55C</v>
      </c>
      <c r="V5" s="93">
        <f t="shared" si="8"/>
        <v>0</v>
      </c>
      <c r="W5" s="92" t="str">
        <f t="shared" si="9"/>
        <v>55C</v>
      </c>
      <c r="X5" s="93">
        <f t="shared" si="10"/>
        <v>0</v>
      </c>
      <c r="Y5" s="36" t="str">
        <f ca="1">LOOKUP(G5,Paramètres!$A$1:$A$20,Paramètres!$C$1:$C$21)</f>
        <v>+18</v>
      </c>
      <c r="Z5" s="25">
        <v>1977</v>
      </c>
      <c r="AA5" s="25" t="s">
        <v>1156</v>
      </c>
      <c r="AB5" s="59"/>
      <c r="AC5" s="42"/>
      <c r="AD5" s="42" t="str">
        <f>IF(ISNA(VLOOKUP(D5,'Liste en forme Garçons'!$C:$C,1,FALSE)),"","*")</f>
        <v>*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43" customFormat="1" x14ac:dyDescent="0.35">
      <c r="A6" s="65"/>
      <c r="B6" s="246" t="s">
        <v>23</v>
      </c>
      <c r="C6" s="246" t="s">
        <v>76</v>
      </c>
      <c r="D6" s="136" t="s">
        <v>1541</v>
      </c>
      <c r="E6" s="64" t="s">
        <v>58</v>
      </c>
      <c r="F6" s="97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36">
        <f>LOOKUP(Z6-Paramètres!$E$1,Paramètres!$A$1:$A$20)</f>
        <v>-21</v>
      </c>
      <c r="H6" s="36" t="str">
        <f>LOOKUP(G6,Paramètres!$A$1:$B$20)</f>
        <v>S</v>
      </c>
      <c r="I6" s="37">
        <f t="shared" si="0"/>
        <v>16</v>
      </c>
      <c r="J6" s="116">
        <v>1615</v>
      </c>
      <c r="K6" s="38" t="s">
        <v>358</v>
      </c>
      <c r="L6" s="38"/>
      <c r="M6" s="38"/>
      <c r="N6" s="38"/>
      <c r="O6" s="77" t="str">
        <f t="shared" si="1"/>
        <v>45C</v>
      </c>
      <c r="P6" s="91">
        <f t="shared" si="2"/>
        <v>45000000000000</v>
      </c>
      <c r="Q6" s="91">
        <f t="shared" si="3"/>
        <v>0</v>
      </c>
      <c r="R6" s="91">
        <f t="shared" si="4"/>
        <v>0</v>
      </c>
      <c r="S6" s="91">
        <f t="shared" si="5"/>
        <v>0</v>
      </c>
      <c r="T6" s="91">
        <f t="shared" si="6"/>
        <v>45000000000000</v>
      </c>
      <c r="U6" s="92" t="str">
        <f t="shared" si="7"/>
        <v>45C</v>
      </c>
      <c r="V6" s="93">
        <f t="shared" si="8"/>
        <v>0</v>
      </c>
      <c r="W6" s="92" t="str">
        <f t="shared" si="9"/>
        <v>45C</v>
      </c>
      <c r="X6" s="93">
        <f t="shared" si="10"/>
        <v>0</v>
      </c>
      <c r="Y6" s="36" t="str">
        <f ca="1">LOOKUP(G6,Paramètres!$A$1:$A$20,Paramètres!$C$1:$C$21)</f>
        <v>+18</v>
      </c>
      <c r="Z6" s="25">
        <v>1995</v>
      </c>
      <c r="AA6" s="25" t="s">
        <v>1156</v>
      </c>
      <c r="AB6" s="59"/>
      <c r="AC6" s="42"/>
      <c r="AD6" s="42" t="str">
        <f>IF(ISNA(VLOOKUP(D6,'Liste en forme Garçons'!$C:$C,1,FALSE)),"","*")</f>
        <v>*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43" customFormat="1" x14ac:dyDescent="0.35">
      <c r="A7" s="65"/>
      <c r="B7" s="246" t="s">
        <v>129</v>
      </c>
      <c r="C7" s="246" t="s">
        <v>425</v>
      </c>
      <c r="D7" s="135" t="s">
        <v>1569</v>
      </c>
      <c r="E7" s="45" t="s">
        <v>334</v>
      </c>
      <c r="F7" s="97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36">
        <f>LOOKUP(Z7-Paramètres!$E$1,Paramètres!$A$1:$A$20)</f>
        <v>-20</v>
      </c>
      <c r="H7" s="36" t="str">
        <f>LOOKUP(G7,Paramètres!$A$1:$B$20)</f>
        <v>S</v>
      </c>
      <c r="I7" s="37">
        <f t="shared" si="0"/>
        <v>14</v>
      </c>
      <c r="J7" s="117">
        <v>1438</v>
      </c>
      <c r="K7" s="38" t="s">
        <v>465</v>
      </c>
      <c r="L7" s="38"/>
      <c r="M7" s="38"/>
      <c r="N7" s="38"/>
      <c r="O7" s="77" t="str">
        <f t="shared" si="1"/>
        <v>40C</v>
      </c>
      <c r="P7" s="91">
        <f t="shared" si="2"/>
        <v>40000000000000</v>
      </c>
      <c r="Q7" s="91">
        <f t="shared" si="3"/>
        <v>0</v>
      </c>
      <c r="R7" s="91">
        <f t="shared" si="4"/>
        <v>0</v>
      </c>
      <c r="S7" s="91">
        <f t="shared" si="5"/>
        <v>0</v>
      </c>
      <c r="T7" s="91">
        <f t="shared" si="6"/>
        <v>40000000000000</v>
      </c>
      <c r="U7" s="92" t="str">
        <f t="shared" si="7"/>
        <v>40C</v>
      </c>
      <c r="V7" s="93">
        <f t="shared" si="8"/>
        <v>0</v>
      </c>
      <c r="W7" s="92" t="str">
        <f t="shared" si="9"/>
        <v>40C</v>
      </c>
      <c r="X7" s="93">
        <f t="shared" si="10"/>
        <v>0</v>
      </c>
      <c r="Y7" s="36" t="str">
        <f ca="1">LOOKUP(G7,Paramètres!$A$1:$A$20,Paramètres!$C$1:$C$21)</f>
        <v>+18</v>
      </c>
      <c r="Z7" s="25">
        <v>1996</v>
      </c>
      <c r="AA7" s="25" t="s">
        <v>1156</v>
      </c>
      <c r="AB7" s="59"/>
      <c r="AC7" s="42"/>
      <c r="AD7" s="42" t="str">
        <f>IF(ISNA(VLOOKUP(D7,'Liste en forme Garçons'!$C:$C,1,FALSE)),"","*")</f>
        <v>*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s="43" customFormat="1" x14ac:dyDescent="0.35">
      <c r="A8" s="65"/>
      <c r="B8" s="247" t="s">
        <v>81</v>
      </c>
      <c r="C8" s="247" t="s">
        <v>117</v>
      </c>
      <c r="D8" s="140" t="s">
        <v>1378</v>
      </c>
      <c r="E8" s="64" t="s">
        <v>1121</v>
      </c>
      <c r="F8" s="97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36">
        <f>LOOKUP(Z8-Paramètres!$E$1,Paramètres!$A$1:$A$20)</f>
        <v>-40</v>
      </c>
      <c r="H8" s="36" t="str">
        <f>LOOKUP(G8,Paramètres!$A$1:$B$20)</f>
        <v>S</v>
      </c>
      <c r="I8" s="37">
        <f t="shared" si="0"/>
        <v>15</v>
      </c>
      <c r="J8" s="116">
        <v>1503</v>
      </c>
      <c r="K8" s="38" t="s">
        <v>582</v>
      </c>
      <c r="L8" s="38"/>
      <c r="M8" s="38"/>
      <c r="N8" s="38"/>
      <c r="O8" s="77" t="str">
        <f t="shared" si="1"/>
        <v>37C</v>
      </c>
      <c r="P8" s="91">
        <f t="shared" si="2"/>
        <v>37000000000000</v>
      </c>
      <c r="Q8" s="91">
        <f t="shared" si="3"/>
        <v>0</v>
      </c>
      <c r="R8" s="91">
        <f t="shared" si="4"/>
        <v>0</v>
      </c>
      <c r="S8" s="91">
        <f t="shared" si="5"/>
        <v>0</v>
      </c>
      <c r="T8" s="91">
        <f t="shared" si="6"/>
        <v>37000000000000</v>
      </c>
      <c r="U8" s="92" t="str">
        <f t="shared" si="7"/>
        <v>37C</v>
      </c>
      <c r="V8" s="93">
        <f t="shared" si="8"/>
        <v>0</v>
      </c>
      <c r="W8" s="92" t="str">
        <f t="shared" si="9"/>
        <v>37C</v>
      </c>
      <c r="X8" s="93">
        <f t="shared" si="10"/>
        <v>0</v>
      </c>
      <c r="Y8" s="36" t="str">
        <f ca="1">LOOKUP(G8,Paramètres!$A$1:$A$20,Paramètres!$C$1:$C$21)</f>
        <v>+18</v>
      </c>
      <c r="Z8" s="25">
        <v>1985</v>
      </c>
      <c r="AA8" s="25" t="s">
        <v>1156</v>
      </c>
      <c r="AB8" s="59"/>
      <c r="AD8" s="42" t="str">
        <f>IF(ISNA(VLOOKUP(D8,'Liste en forme Garçons'!$C:$C,1,FALSE)),"","*")</f>
        <v>*</v>
      </c>
    </row>
    <row r="9" spans="1:46" s="43" customFormat="1" x14ac:dyDescent="0.35">
      <c r="A9" s="65"/>
      <c r="B9" s="246" t="s">
        <v>47</v>
      </c>
      <c r="C9" s="246" t="s">
        <v>498</v>
      </c>
      <c r="D9" s="140" t="s">
        <v>1234</v>
      </c>
      <c r="E9" s="45" t="s">
        <v>58</v>
      </c>
      <c r="F9" s="97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36">
        <f>LOOKUP(Z9-Paramètres!$E$1,Paramètres!$A$1:$A$20)</f>
        <v>-40</v>
      </c>
      <c r="H9" s="36" t="str">
        <f>LOOKUP(G9,Paramètres!$A$1:$B$20)</f>
        <v>S</v>
      </c>
      <c r="I9" s="37">
        <f t="shared" si="0"/>
        <v>14</v>
      </c>
      <c r="J9" s="116">
        <v>1470</v>
      </c>
      <c r="K9" s="38" t="s">
        <v>429</v>
      </c>
      <c r="L9" s="38"/>
      <c r="M9" s="38"/>
      <c r="N9" s="38"/>
      <c r="O9" s="77" t="str">
        <f t="shared" si="1"/>
        <v>35C</v>
      </c>
      <c r="P9" s="91">
        <f t="shared" si="2"/>
        <v>35000000000000</v>
      </c>
      <c r="Q9" s="91">
        <f t="shared" si="3"/>
        <v>0</v>
      </c>
      <c r="R9" s="91">
        <f t="shared" si="4"/>
        <v>0</v>
      </c>
      <c r="S9" s="91">
        <f t="shared" si="5"/>
        <v>0</v>
      </c>
      <c r="T9" s="91">
        <f t="shared" si="6"/>
        <v>35000000000000</v>
      </c>
      <c r="U9" s="92" t="str">
        <f t="shared" si="7"/>
        <v>35C</v>
      </c>
      <c r="V9" s="93">
        <f t="shared" si="8"/>
        <v>0</v>
      </c>
      <c r="W9" s="92" t="str">
        <f t="shared" si="9"/>
        <v>35C</v>
      </c>
      <c r="X9" s="93">
        <f t="shared" si="10"/>
        <v>0</v>
      </c>
      <c r="Y9" s="36" t="str">
        <f ca="1">LOOKUP(G9,Paramètres!$A$1:$A$20,Paramètres!$C$1:$C$21)</f>
        <v>+18</v>
      </c>
      <c r="Z9" s="25">
        <v>1986</v>
      </c>
      <c r="AA9" s="25" t="s">
        <v>1156</v>
      </c>
      <c r="AB9" s="59"/>
      <c r="AC9" s="42"/>
      <c r="AD9" s="42" t="str">
        <f>IF(ISNA(VLOOKUP(D9,'Liste en forme Garçons'!$C:$C,1,FALSE)),"","*")</f>
        <v>*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s="43" customFormat="1" x14ac:dyDescent="0.35">
      <c r="A10" s="65"/>
      <c r="B10" s="246" t="s">
        <v>1887</v>
      </c>
      <c r="C10" s="246" t="s">
        <v>1888</v>
      </c>
      <c r="D10" s="136" t="s">
        <v>1528</v>
      </c>
      <c r="E10" s="45" t="s">
        <v>1126</v>
      </c>
      <c r="F10" s="97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36">
        <f>LOOKUP(Z10-Paramètres!$E$1,Paramètres!$A$1:$A$20)</f>
        <v>-40</v>
      </c>
      <c r="H10" s="36" t="str">
        <f>LOOKUP(G10,Paramètres!$A$1:$B$20)</f>
        <v>S</v>
      </c>
      <c r="I10" s="37">
        <f t="shared" si="0"/>
        <v>14</v>
      </c>
      <c r="J10" s="116">
        <v>1448</v>
      </c>
      <c r="K10" s="99" t="s">
        <v>356</v>
      </c>
      <c r="L10" s="99"/>
      <c r="M10" s="99"/>
      <c r="N10" s="99"/>
      <c r="O10" s="77" t="str">
        <f t="shared" si="1"/>
        <v>33C</v>
      </c>
      <c r="P10" s="91">
        <f t="shared" si="2"/>
        <v>33000000000000</v>
      </c>
      <c r="Q10" s="91">
        <f t="shared" si="3"/>
        <v>0</v>
      </c>
      <c r="R10" s="91">
        <f t="shared" si="4"/>
        <v>0</v>
      </c>
      <c r="S10" s="91">
        <f t="shared" si="5"/>
        <v>0</v>
      </c>
      <c r="T10" s="91">
        <f t="shared" si="6"/>
        <v>33000000000000</v>
      </c>
      <c r="U10" s="92" t="str">
        <f t="shared" si="7"/>
        <v>33C</v>
      </c>
      <c r="V10" s="93">
        <f t="shared" si="8"/>
        <v>0</v>
      </c>
      <c r="W10" s="92" t="str">
        <f t="shared" si="9"/>
        <v>33C</v>
      </c>
      <c r="X10" s="93">
        <f t="shared" si="10"/>
        <v>0</v>
      </c>
      <c r="Y10" s="36" t="str">
        <f ca="1">LOOKUP(G10,Paramètres!$A$1:$A$20,Paramètres!$C$1:$C$21)</f>
        <v>+18</v>
      </c>
      <c r="Z10" s="25">
        <v>1993</v>
      </c>
      <c r="AA10" s="25" t="s">
        <v>1156</v>
      </c>
      <c r="AB10" s="59"/>
      <c r="AC10" s="42"/>
      <c r="AD10" s="42" t="str">
        <f>IF(ISNA(VLOOKUP(D10,'Liste en forme Garçons'!$C:$C,1,FALSE)),"","*")</f>
        <v>*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s="43" customFormat="1" x14ac:dyDescent="0.35">
      <c r="A11" s="65"/>
      <c r="B11" s="246" t="s">
        <v>693</v>
      </c>
      <c r="C11" s="246" t="s">
        <v>2861</v>
      </c>
      <c r="D11" s="136" t="s">
        <v>2862</v>
      </c>
      <c r="E11" s="64" t="s">
        <v>1014</v>
      </c>
      <c r="F11" s="97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36">
        <f>LOOKUP(Z11-Paramètres!$E$1,Paramètres!$A$1:$A$20)</f>
        <v>-50</v>
      </c>
      <c r="H11" s="36" t="str">
        <f>LOOKUP(G11,Paramètres!$A$1:$B$20)</f>
        <v>V1</v>
      </c>
      <c r="I11" s="37">
        <f t="shared" si="0"/>
        <v>16</v>
      </c>
      <c r="J11" s="116">
        <v>1642</v>
      </c>
      <c r="K11" s="52" t="s">
        <v>583</v>
      </c>
      <c r="L11" s="38"/>
      <c r="M11" s="38"/>
      <c r="N11" s="52"/>
      <c r="O11" s="77" t="str">
        <f t="shared" si="1"/>
        <v>32C</v>
      </c>
      <c r="P11" s="91">
        <f t="shared" si="2"/>
        <v>32000000000000</v>
      </c>
      <c r="Q11" s="91">
        <f t="shared" si="3"/>
        <v>0</v>
      </c>
      <c r="R11" s="91">
        <f t="shared" si="4"/>
        <v>0</v>
      </c>
      <c r="S11" s="91">
        <f t="shared" si="5"/>
        <v>0</v>
      </c>
      <c r="T11" s="91">
        <f t="shared" si="6"/>
        <v>32000000000000</v>
      </c>
      <c r="U11" s="92" t="str">
        <f t="shared" si="7"/>
        <v>32C</v>
      </c>
      <c r="V11" s="93">
        <f t="shared" si="8"/>
        <v>0</v>
      </c>
      <c r="W11" s="92" t="str">
        <f t="shared" si="9"/>
        <v>32C</v>
      </c>
      <c r="X11" s="93">
        <f t="shared" si="10"/>
        <v>0</v>
      </c>
      <c r="Y11" s="36" t="str">
        <f ca="1">LOOKUP(G11,Paramètres!$A$1:$A$20,Paramètres!$C$1:$C$21)</f>
        <v>+18</v>
      </c>
      <c r="Z11" s="25">
        <v>1972</v>
      </c>
      <c r="AA11" s="25" t="s">
        <v>1156</v>
      </c>
      <c r="AB11" s="59"/>
      <c r="AC11" s="42"/>
      <c r="AD11" s="42" t="str">
        <f>IF(ISNA(VLOOKUP(D11,'Liste en forme Garçons'!$C:$C,1,FALSE)),"","*")</f>
        <v>*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43" customFormat="1" x14ac:dyDescent="0.35">
      <c r="A12" s="65"/>
      <c r="B12" s="248" t="s">
        <v>500</v>
      </c>
      <c r="C12" s="248" t="s">
        <v>499</v>
      </c>
      <c r="D12" s="139" t="s">
        <v>1561</v>
      </c>
      <c r="E12" s="49" t="s">
        <v>86</v>
      </c>
      <c r="F12" s="97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36">
        <f>LOOKUP(Z12-Paramètres!$E$1,Paramètres!$A$1:$A$20)</f>
        <v>-40</v>
      </c>
      <c r="H12" s="36" t="str">
        <f>LOOKUP(G12,Paramètres!$A$1:$B$20)</f>
        <v>S</v>
      </c>
      <c r="I12" s="37">
        <f t="shared" si="0"/>
        <v>14</v>
      </c>
      <c r="J12" s="116">
        <v>1489</v>
      </c>
      <c r="K12" s="47" t="s">
        <v>584</v>
      </c>
      <c r="L12" s="47"/>
      <c r="M12" s="47"/>
      <c r="N12" s="47"/>
      <c r="O12" s="77" t="str">
        <f t="shared" si="1"/>
        <v>31C</v>
      </c>
      <c r="P12" s="91">
        <f t="shared" si="2"/>
        <v>31000000000000</v>
      </c>
      <c r="Q12" s="91">
        <f t="shared" si="3"/>
        <v>0</v>
      </c>
      <c r="R12" s="91">
        <f t="shared" si="4"/>
        <v>0</v>
      </c>
      <c r="S12" s="91">
        <f t="shared" si="5"/>
        <v>0</v>
      </c>
      <c r="T12" s="91">
        <f t="shared" si="6"/>
        <v>31000000000000</v>
      </c>
      <c r="U12" s="92" t="str">
        <f t="shared" si="7"/>
        <v>31C</v>
      </c>
      <c r="V12" s="93">
        <f t="shared" si="8"/>
        <v>0</v>
      </c>
      <c r="W12" s="92" t="str">
        <f t="shared" si="9"/>
        <v>31C</v>
      </c>
      <c r="X12" s="93">
        <f t="shared" si="10"/>
        <v>0</v>
      </c>
      <c r="Y12" s="36" t="str">
        <f ca="1">LOOKUP(G12,Paramètres!$A$1:$A$20,Paramètres!$C$1:$C$21)</f>
        <v>+18</v>
      </c>
      <c r="Z12" s="25">
        <v>1990</v>
      </c>
      <c r="AA12" s="25" t="s">
        <v>1156</v>
      </c>
      <c r="AB12" s="59"/>
      <c r="AC12" s="42"/>
      <c r="AD12" s="42" t="str">
        <f>IF(ISNA(VLOOKUP(D12,'Liste en forme Garçons'!$C:$C,1,FALSE)),"","*")</f>
        <v>*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s="43" customFormat="1" x14ac:dyDescent="0.35">
      <c r="A13" s="65"/>
      <c r="B13" s="245" t="s">
        <v>895</v>
      </c>
      <c r="C13" s="245" t="s">
        <v>980</v>
      </c>
      <c r="D13" s="138" t="s">
        <v>1836</v>
      </c>
      <c r="E13" s="33" t="s">
        <v>1015</v>
      </c>
      <c r="F13" s="97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36">
        <f>LOOKUP(Z13-Paramètres!$E$1,Paramètres!$A$1:$A$20)</f>
        <v>-50</v>
      </c>
      <c r="H13" s="36" t="str">
        <f>LOOKUP(G13,Paramètres!$A$1:$B$20)</f>
        <v>V1</v>
      </c>
      <c r="I13" s="37">
        <f t="shared" si="0"/>
        <v>15</v>
      </c>
      <c r="J13" s="116">
        <v>1576</v>
      </c>
      <c r="K13" s="25" t="s">
        <v>467</v>
      </c>
      <c r="L13" s="47"/>
      <c r="M13" s="47"/>
      <c r="N13" s="25"/>
      <c r="O13" s="88" t="str">
        <f t="shared" si="1"/>
        <v>30C</v>
      </c>
      <c r="P13" s="91">
        <f t="shared" si="2"/>
        <v>30000000000000</v>
      </c>
      <c r="Q13" s="91">
        <f t="shared" si="3"/>
        <v>0</v>
      </c>
      <c r="R13" s="91">
        <f t="shared" si="4"/>
        <v>0</v>
      </c>
      <c r="S13" s="91">
        <f t="shared" si="5"/>
        <v>0</v>
      </c>
      <c r="T13" s="91">
        <f t="shared" si="6"/>
        <v>30000000000000</v>
      </c>
      <c r="U13" s="92" t="str">
        <f t="shared" si="7"/>
        <v>30C</v>
      </c>
      <c r="V13" s="93">
        <f t="shared" si="8"/>
        <v>0</v>
      </c>
      <c r="W13" s="92" t="str">
        <f t="shared" si="9"/>
        <v>30C</v>
      </c>
      <c r="X13" s="93">
        <f t="shared" si="10"/>
        <v>0</v>
      </c>
      <c r="Y13" s="36" t="str">
        <f ca="1">LOOKUP(G13,Paramètres!$A$1:$A$20,Paramètres!$C$1:$C$21)</f>
        <v>+18</v>
      </c>
      <c r="Z13" s="25">
        <v>1967</v>
      </c>
      <c r="AA13" s="25" t="s">
        <v>1156</v>
      </c>
      <c r="AB13" s="59"/>
      <c r="AC13" s="42"/>
      <c r="AD13" s="42" t="str">
        <f>IF(ISNA(VLOOKUP(D13,'Liste en forme Garçons'!$C:$C,1,FALSE)),"","*")</f>
        <v>*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s="43" customFormat="1" x14ac:dyDescent="0.35">
      <c r="A14" s="65"/>
      <c r="B14" s="246" t="s">
        <v>130</v>
      </c>
      <c r="C14" s="246" t="s">
        <v>751</v>
      </c>
      <c r="D14" s="136" t="s">
        <v>1237</v>
      </c>
      <c r="E14" s="45" t="s">
        <v>843</v>
      </c>
      <c r="F14" s="97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36">
        <f>LOOKUP(Z14-Paramètres!$E$1,Paramètres!$A$1:$A$20)</f>
        <v>-60</v>
      </c>
      <c r="H14" s="36" t="str">
        <f>LOOKUP(G14,Paramètres!$A$1:$B$20)</f>
        <v>V2</v>
      </c>
      <c r="I14" s="37">
        <f t="shared" si="0"/>
        <v>15</v>
      </c>
      <c r="J14" s="116">
        <v>1553</v>
      </c>
      <c r="K14" s="38" t="s">
        <v>253</v>
      </c>
      <c r="L14" s="38"/>
      <c r="M14" s="52"/>
      <c r="N14" s="52"/>
      <c r="O14" s="77" t="str">
        <f t="shared" si="1"/>
        <v>29C</v>
      </c>
      <c r="P14" s="91">
        <f t="shared" si="2"/>
        <v>29000000000000</v>
      </c>
      <c r="Q14" s="91">
        <f t="shared" si="3"/>
        <v>0</v>
      </c>
      <c r="R14" s="91">
        <f t="shared" si="4"/>
        <v>0</v>
      </c>
      <c r="S14" s="91">
        <f t="shared" si="5"/>
        <v>0</v>
      </c>
      <c r="T14" s="91">
        <f t="shared" si="6"/>
        <v>29000000000000</v>
      </c>
      <c r="U14" s="92" t="str">
        <f t="shared" si="7"/>
        <v>29C</v>
      </c>
      <c r="V14" s="93">
        <f t="shared" si="8"/>
        <v>0</v>
      </c>
      <c r="W14" s="92" t="str">
        <f t="shared" si="9"/>
        <v>29C</v>
      </c>
      <c r="X14" s="93">
        <f t="shared" si="10"/>
        <v>0</v>
      </c>
      <c r="Y14" s="36" t="str">
        <f ca="1">LOOKUP(G14,Paramètres!$A$1:$A$20,Paramètres!$C$1:$C$21)</f>
        <v>+18</v>
      </c>
      <c r="Z14" s="25">
        <v>1960</v>
      </c>
      <c r="AA14" s="25" t="s">
        <v>1156</v>
      </c>
      <c r="AB14" s="59"/>
      <c r="AC14" s="34"/>
      <c r="AD14" s="42" t="str">
        <f>IF(ISNA(VLOOKUP(D14,'Liste en forme Garçons'!$C:$C,1,FALSE)),"","*")</f>
        <v>*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 spans="1:46" s="18" customFormat="1" x14ac:dyDescent="0.35">
      <c r="A15" s="65"/>
      <c r="B15" s="245" t="s">
        <v>118</v>
      </c>
      <c r="C15" s="245" t="s">
        <v>418</v>
      </c>
      <c r="D15" s="138" t="s">
        <v>1220</v>
      </c>
      <c r="E15" s="49" t="s">
        <v>1130</v>
      </c>
      <c r="F15" s="97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36">
        <f>LOOKUP(Z15-Paramètres!$E$1,Paramètres!$A$1:$A$20)</f>
        <v>-50</v>
      </c>
      <c r="H15" s="36" t="str">
        <f>LOOKUP(G15,Paramètres!$A$1:$B$20)</f>
        <v>V1</v>
      </c>
      <c r="I15" s="37">
        <f t="shared" si="0"/>
        <v>16</v>
      </c>
      <c r="J15" s="116">
        <v>1632</v>
      </c>
      <c r="K15" s="25" t="s">
        <v>431</v>
      </c>
      <c r="L15" s="52"/>
      <c r="M15" s="52"/>
      <c r="N15" s="52"/>
      <c r="O15" s="77" t="str">
        <f t="shared" si="1"/>
        <v>28C</v>
      </c>
      <c r="P15" s="91">
        <f t="shared" si="2"/>
        <v>28000000000000</v>
      </c>
      <c r="Q15" s="91">
        <f t="shared" si="3"/>
        <v>0</v>
      </c>
      <c r="R15" s="91">
        <f t="shared" si="4"/>
        <v>0</v>
      </c>
      <c r="S15" s="91">
        <f t="shared" si="5"/>
        <v>0</v>
      </c>
      <c r="T15" s="91">
        <f t="shared" si="6"/>
        <v>28000000000000</v>
      </c>
      <c r="U15" s="92" t="str">
        <f t="shared" si="7"/>
        <v>28C</v>
      </c>
      <c r="V15" s="93">
        <f t="shared" si="8"/>
        <v>0</v>
      </c>
      <c r="W15" s="92" t="str">
        <f t="shared" si="9"/>
        <v>28C</v>
      </c>
      <c r="X15" s="93">
        <f t="shared" si="10"/>
        <v>0</v>
      </c>
      <c r="Y15" s="36" t="str">
        <f ca="1">LOOKUP(G15,Paramètres!$A$1:$A$20,Paramètres!$C$1:$C$21)</f>
        <v>+18</v>
      </c>
      <c r="Z15" s="25">
        <v>1966</v>
      </c>
      <c r="AA15" s="25" t="s">
        <v>1156</v>
      </c>
      <c r="AB15" s="59"/>
      <c r="AC15" s="42"/>
      <c r="AD15" s="42" t="str">
        <f>IF(ISNA(VLOOKUP(D15,'Liste en forme Garçons'!$C:$C,1,FALSE)),"","*")</f>
        <v>*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18" customFormat="1" x14ac:dyDescent="0.35">
      <c r="A16" s="65"/>
      <c r="B16" s="245" t="s">
        <v>430</v>
      </c>
      <c r="C16" s="245" t="s">
        <v>32</v>
      </c>
      <c r="D16" s="137" t="s">
        <v>1587</v>
      </c>
      <c r="E16" s="49" t="s">
        <v>335</v>
      </c>
      <c r="F16" s="97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36">
        <f>LOOKUP(Z16-Paramètres!$E$1,Paramètres!$A$1:$A$20)</f>
        <v>-20</v>
      </c>
      <c r="H16" s="36" t="str">
        <f>LOOKUP(G16,Paramètres!$A$1:$B$20)</f>
        <v>S</v>
      </c>
      <c r="I16" s="37">
        <f t="shared" si="0"/>
        <v>16</v>
      </c>
      <c r="J16" s="117">
        <v>1601</v>
      </c>
      <c r="K16" s="47" t="s">
        <v>433</v>
      </c>
      <c r="L16" s="38"/>
      <c r="M16" s="38"/>
      <c r="N16" s="38"/>
      <c r="O16" s="77" t="str">
        <f t="shared" si="1"/>
        <v>27C</v>
      </c>
      <c r="P16" s="91">
        <f t="shared" si="2"/>
        <v>27000000000000</v>
      </c>
      <c r="Q16" s="91">
        <f t="shared" si="3"/>
        <v>0</v>
      </c>
      <c r="R16" s="91">
        <f t="shared" si="4"/>
        <v>0</v>
      </c>
      <c r="S16" s="91">
        <f t="shared" si="5"/>
        <v>0</v>
      </c>
      <c r="T16" s="91">
        <f t="shared" si="6"/>
        <v>27000000000000</v>
      </c>
      <c r="U16" s="92" t="str">
        <f t="shared" si="7"/>
        <v>27C</v>
      </c>
      <c r="V16" s="93">
        <f t="shared" si="8"/>
        <v>0</v>
      </c>
      <c r="W16" s="92" t="str">
        <f t="shared" si="9"/>
        <v>27C</v>
      </c>
      <c r="X16" s="93">
        <f t="shared" si="10"/>
        <v>0</v>
      </c>
      <c r="Y16" s="36" t="str">
        <f ca="1">LOOKUP(G16,Paramètres!$A$1:$A$20,Paramètres!$C$1:$C$21)</f>
        <v>+18</v>
      </c>
      <c r="Z16" s="25">
        <v>1996</v>
      </c>
      <c r="AA16" s="25" t="s">
        <v>1156</v>
      </c>
      <c r="AB16" s="59"/>
      <c r="AC16" s="42"/>
      <c r="AD16" s="42" t="str">
        <f>IF(ISNA(VLOOKUP(D16,'Liste en forme Garçons'!$C:$C,1,FALSE)),"","*")</f>
        <v>*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43" customFormat="1" x14ac:dyDescent="0.35">
      <c r="A17" s="65"/>
      <c r="B17" s="246" t="s">
        <v>833</v>
      </c>
      <c r="C17" s="246" t="s">
        <v>801</v>
      </c>
      <c r="D17" s="136" t="s">
        <v>1372</v>
      </c>
      <c r="E17" s="45" t="s">
        <v>843</v>
      </c>
      <c r="F17" s="97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36">
        <f>LOOKUP(Z17-Paramètres!$E$1,Paramètres!$A$1:$A$20)</f>
        <v>-70</v>
      </c>
      <c r="H17" s="36" t="str">
        <f>LOOKUP(G17,Paramètres!$A$1:$B$20)</f>
        <v>V3</v>
      </c>
      <c r="I17" s="37">
        <f t="shared" si="0"/>
        <v>12</v>
      </c>
      <c r="J17" s="116">
        <v>1269</v>
      </c>
      <c r="K17" s="38" t="s">
        <v>436</v>
      </c>
      <c r="L17" s="38"/>
      <c r="M17" s="52"/>
      <c r="N17" s="52"/>
      <c r="O17" s="77" t="str">
        <f t="shared" si="1"/>
        <v>26C</v>
      </c>
      <c r="P17" s="91">
        <f t="shared" si="2"/>
        <v>26000000000000</v>
      </c>
      <c r="Q17" s="91">
        <f t="shared" si="3"/>
        <v>0</v>
      </c>
      <c r="R17" s="91">
        <f t="shared" si="4"/>
        <v>0</v>
      </c>
      <c r="S17" s="91">
        <f t="shared" si="5"/>
        <v>0</v>
      </c>
      <c r="T17" s="91">
        <f t="shared" si="6"/>
        <v>26000000000000</v>
      </c>
      <c r="U17" s="92" t="str">
        <f t="shared" si="7"/>
        <v>26C</v>
      </c>
      <c r="V17" s="93">
        <f t="shared" si="8"/>
        <v>0</v>
      </c>
      <c r="W17" s="92" t="str">
        <f t="shared" si="9"/>
        <v>26C</v>
      </c>
      <c r="X17" s="93">
        <f t="shared" si="10"/>
        <v>0</v>
      </c>
      <c r="Y17" s="36" t="str">
        <f ca="1">LOOKUP(G17,Paramètres!$A$1:$A$20,Paramètres!$C$1:$C$21)</f>
        <v>+18</v>
      </c>
      <c r="Z17" s="25">
        <v>1951</v>
      </c>
      <c r="AA17" s="25" t="s">
        <v>1156</v>
      </c>
      <c r="AB17" s="59"/>
      <c r="AC17" s="42"/>
      <c r="AD17" s="42" t="str">
        <f>IF(ISNA(VLOOKUP(D17,'Liste en forme Garçons'!$C:$C,1,FALSE)),"","*")</f>
        <v>*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18" customFormat="1" x14ac:dyDescent="0.35">
      <c r="A18" s="65"/>
      <c r="B18" s="248" t="s">
        <v>342</v>
      </c>
      <c r="C18" s="248" t="s">
        <v>495</v>
      </c>
      <c r="D18" s="139" t="s">
        <v>1550</v>
      </c>
      <c r="E18" s="49" t="s">
        <v>1121</v>
      </c>
      <c r="F18" s="97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36">
        <f>LOOKUP(Z18-Paramètres!$E$1,Paramètres!$A$1:$A$20)</f>
        <v>-40</v>
      </c>
      <c r="H18" s="36" t="str">
        <f>LOOKUP(G18,Paramètres!$A$1:$B$20)</f>
        <v>S</v>
      </c>
      <c r="I18" s="37">
        <f t="shared" si="0"/>
        <v>15</v>
      </c>
      <c r="J18" s="116">
        <v>1511</v>
      </c>
      <c r="K18" s="47" t="s">
        <v>634</v>
      </c>
      <c r="L18" s="38"/>
      <c r="M18" s="38"/>
      <c r="N18" s="38"/>
      <c r="O18" s="77" t="str">
        <f t="shared" si="1"/>
        <v>23C</v>
      </c>
      <c r="P18" s="91">
        <f t="shared" si="2"/>
        <v>23000000000000</v>
      </c>
      <c r="Q18" s="91">
        <f t="shared" si="3"/>
        <v>0</v>
      </c>
      <c r="R18" s="91">
        <f t="shared" si="4"/>
        <v>0</v>
      </c>
      <c r="S18" s="91">
        <f t="shared" si="5"/>
        <v>0</v>
      </c>
      <c r="T18" s="91">
        <f t="shared" si="6"/>
        <v>23000000000000</v>
      </c>
      <c r="U18" s="92" t="str">
        <f t="shared" si="7"/>
        <v>23C</v>
      </c>
      <c r="V18" s="93">
        <f t="shared" si="8"/>
        <v>0</v>
      </c>
      <c r="W18" s="92" t="str">
        <f t="shared" si="9"/>
        <v>23C</v>
      </c>
      <c r="X18" s="93">
        <f t="shared" si="10"/>
        <v>0</v>
      </c>
      <c r="Y18" s="36" t="str">
        <f ca="1">LOOKUP(G18,Paramètres!$A$1:$A$20,Paramètres!$C$1:$C$21)</f>
        <v>+18</v>
      </c>
      <c r="Z18" s="25">
        <v>1988</v>
      </c>
      <c r="AA18" s="25" t="s">
        <v>1156</v>
      </c>
      <c r="AB18" s="59"/>
      <c r="AC18" s="42"/>
      <c r="AD18" s="42" t="str">
        <f>IF(ISNA(VLOOKUP(D18,'Liste en forme Garçons'!$C:$C,1,FALSE)),"","*")</f>
        <v>*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43" customFormat="1" x14ac:dyDescent="0.35">
      <c r="A19" s="65"/>
      <c r="B19" s="246" t="s">
        <v>888</v>
      </c>
      <c r="C19" s="246" t="s">
        <v>957</v>
      </c>
      <c r="D19" s="136" t="s">
        <v>1216</v>
      </c>
      <c r="E19" s="64" t="s">
        <v>1014</v>
      </c>
      <c r="F19" s="97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36">
        <f>LOOKUP(Z19-Paramètres!$E$1,Paramètres!$A$1:$A$20)</f>
        <v>-70</v>
      </c>
      <c r="H19" s="36" t="str">
        <f>LOOKUP(G19,Paramètres!$A$1:$B$20)</f>
        <v>V3</v>
      </c>
      <c r="I19" s="37">
        <f t="shared" si="0"/>
        <v>14</v>
      </c>
      <c r="J19" s="116">
        <v>1425</v>
      </c>
      <c r="K19" s="52" t="s">
        <v>466</v>
      </c>
      <c r="L19" s="38"/>
      <c r="M19" s="38"/>
      <c r="N19" s="52"/>
      <c r="O19" s="77" t="str">
        <f t="shared" si="1"/>
        <v>20C</v>
      </c>
      <c r="P19" s="91">
        <f t="shared" si="2"/>
        <v>20000000000000</v>
      </c>
      <c r="Q19" s="91">
        <f t="shared" si="3"/>
        <v>0</v>
      </c>
      <c r="R19" s="91">
        <f t="shared" si="4"/>
        <v>0</v>
      </c>
      <c r="S19" s="91">
        <f t="shared" si="5"/>
        <v>0</v>
      </c>
      <c r="T19" s="91">
        <f t="shared" si="6"/>
        <v>20000000000000</v>
      </c>
      <c r="U19" s="92" t="str">
        <f t="shared" si="7"/>
        <v>20C</v>
      </c>
      <c r="V19" s="93">
        <f t="shared" si="8"/>
        <v>0</v>
      </c>
      <c r="W19" s="92" t="str">
        <f t="shared" si="9"/>
        <v>20C</v>
      </c>
      <c r="X19" s="93">
        <f t="shared" si="10"/>
        <v>0</v>
      </c>
      <c r="Y19" s="36" t="str">
        <f ca="1">LOOKUP(G19,Paramètres!$A$1:$A$20,Paramètres!$C$1:$C$21)</f>
        <v>+18</v>
      </c>
      <c r="Z19" s="25">
        <v>1954</v>
      </c>
      <c r="AA19" s="25" t="s">
        <v>1156</v>
      </c>
      <c r="AB19" s="59"/>
      <c r="AC19" s="42"/>
      <c r="AD19" s="42" t="str">
        <f>IF(ISNA(VLOOKUP(D19,'Liste en forme Garçons'!$C:$C,1,FALSE)),"","*")</f>
        <v>*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18" customFormat="1" x14ac:dyDescent="0.35">
      <c r="A20" s="65"/>
      <c r="B20" s="245" t="s">
        <v>41</v>
      </c>
      <c r="C20" s="245" t="s">
        <v>42</v>
      </c>
      <c r="D20" s="138" t="s">
        <v>1563</v>
      </c>
      <c r="E20" s="33" t="s">
        <v>1150</v>
      </c>
      <c r="F20" s="97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36">
        <f>LOOKUP(Z20-Paramètres!$E$1,Paramètres!$A$1:$A$20)</f>
        <v>-40</v>
      </c>
      <c r="H20" s="36" t="str">
        <f>LOOKUP(G20,Paramètres!$A$1:$B$20)</f>
        <v>S</v>
      </c>
      <c r="I20" s="37">
        <f t="shared" si="0"/>
        <v>13</v>
      </c>
      <c r="J20" s="116">
        <v>1326</v>
      </c>
      <c r="K20" s="47" t="s">
        <v>585</v>
      </c>
      <c r="L20" s="38"/>
      <c r="M20" s="38"/>
      <c r="N20" s="38"/>
      <c r="O20" s="77" t="str">
        <f t="shared" si="1"/>
        <v>17C</v>
      </c>
      <c r="P20" s="91">
        <f t="shared" si="2"/>
        <v>17000000000000</v>
      </c>
      <c r="Q20" s="91">
        <f t="shared" si="3"/>
        <v>0</v>
      </c>
      <c r="R20" s="91">
        <f t="shared" si="4"/>
        <v>0</v>
      </c>
      <c r="S20" s="91">
        <f t="shared" si="5"/>
        <v>0</v>
      </c>
      <c r="T20" s="91">
        <f t="shared" si="6"/>
        <v>17000000000000</v>
      </c>
      <c r="U20" s="92" t="str">
        <f t="shared" si="7"/>
        <v>17C</v>
      </c>
      <c r="V20" s="93">
        <f t="shared" si="8"/>
        <v>0</v>
      </c>
      <c r="W20" s="92" t="str">
        <f t="shared" si="9"/>
        <v>17C</v>
      </c>
      <c r="X20" s="93">
        <f t="shared" si="10"/>
        <v>0</v>
      </c>
      <c r="Y20" s="36" t="str">
        <f ca="1">LOOKUP(G20,Paramètres!$A$1:$A$20,Paramètres!$C$1:$C$21)</f>
        <v>+18</v>
      </c>
      <c r="Z20" s="25">
        <v>1988</v>
      </c>
      <c r="AA20" s="25" t="s">
        <v>1156</v>
      </c>
      <c r="AB20" s="59"/>
      <c r="AC20" s="42"/>
      <c r="AD20" s="42" t="str">
        <f>IF(ISNA(VLOOKUP(D20,'Liste en forme Garçons'!$C:$C,1,FALSE)),"","*")</f>
        <v>*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18" customFormat="1" x14ac:dyDescent="0.35">
      <c r="A21" s="65"/>
      <c r="B21" s="245" t="s">
        <v>818</v>
      </c>
      <c r="C21" s="245" t="s">
        <v>758</v>
      </c>
      <c r="D21" s="138" t="s">
        <v>1389</v>
      </c>
      <c r="E21" s="49" t="s">
        <v>842</v>
      </c>
      <c r="F21" s="97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36">
        <f>LOOKUP(Z21-Paramètres!$E$1,Paramètres!$A$1:$A$20)</f>
        <v>-40</v>
      </c>
      <c r="H21" s="36" t="str">
        <f>LOOKUP(G21,Paramètres!$A$1:$B$20)</f>
        <v>S</v>
      </c>
      <c r="I21" s="37">
        <f t="shared" si="0"/>
        <v>11</v>
      </c>
      <c r="J21" s="116">
        <v>1176</v>
      </c>
      <c r="K21" s="47" t="s">
        <v>656</v>
      </c>
      <c r="L21" s="38"/>
      <c r="M21" s="52"/>
      <c r="N21" s="52"/>
      <c r="O21" s="77" t="str">
        <f t="shared" si="1"/>
        <v>15C</v>
      </c>
      <c r="P21" s="91">
        <f t="shared" si="2"/>
        <v>15000000000000</v>
      </c>
      <c r="Q21" s="91">
        <f t="shared" si="3"/>
        <v>0</v>
      </c>
      <c r="R21" s="91">
        <f t="shared" si="4"/>
        <v>0</v>
      </c>
      <c r="S21" s="91">
        <f t="shared" si="5"/>
        <v>0</v>
      </c>
      <c r="T21" s="91">
        <f t="shared" si="6"/>
        <v>15000000000000</v>
      </c>
      <c r="U21" s="92" t="str">
        <f t="shared" si="7"/>
        <v>15C</v>
      </c>
      <c r="V21" s="93">
        <f t="shared" si="8"/>
        <v>0</v>
      </c>
      <c r="W21" s="92" t="str">
        <f t="shared" si="9"/>
        <v>15C</v>
      </c>
      <c r="X21" s="93">
        <f t="shared" si="10"/>
        <v>0</v>
      </c>
      <c r="Y21" s="36" t="str">
        <f ca="1">LOOKUP(G21,Paramètres!$A$1:$A$20,Paramètres!$C$1:$C$21)</f>
        <v>+18</v>
      </c>
      <c r="Z21" s="25">
        <v>1986</v>
      </c>
      <c r="AA21" s="25" t="s">
        <v>1156</v>
      </c>
      <c r="AB21" s="59"/>
      <c r="AC21" s="42"/>
      <c r="AD21" s="42" t="str">
        <f>IF(ISNA(VLOOKUP(D21,'Liste en forme Garçons'!$C:$C,1,FALSE)),"","*")</f>
        <v>*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43" customFormat="1" x14ac:dyDescent="0.35">
      <c r="A22" s="65"/>
      <c r="B22" s="246" t="s">
        <v>35</v>
      </c>
      <c r="C22" s="246" t="s">
        <v>674</v>
      </c>
      <c r="D22" s="136" t="s">
        <v>1484</v>
      </c>
      <c r="E22" s="45" t="s">
        <v>1126</v>
      </c>
      <c r="F22" s="97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36">
        <f>LOOKUP(Z22-Paramètres!$E$1,Paramètres!$A$1:$A$20)</f>
        <v>-40</v>
      </c>
      <c r="H22" s="36" t="str">
        <f>LOOKUP(G22,Paramètres!$A$1:$B$20)</f>
        <v>S</v>
      </c>
      <c r="I22" s="37">
        <f t="shared" si="0"/>
        <v>13</v>
      </c>
      <c r="J22" s="116">
        <v>1384</v>
      </c>
      <c r="K22" s="2" t="s">
        <v>497</v>
      </c>
      <c r="L22" s="2"/>
      <c r="M22" s="2"/>
      <c r="N22" s="2"/>
      <c r="O22" s="77" t="str">
        <f t="shared" si="1"/>
        <v>13C</v>
      </c>
      <c r="P22" s="91">
        <f t="shared" si="2"/>
        <v>13000000000000</v>
      </c>
      <c r="Q22" s="91">
        <f t="shared" si="3"/>
        <v>0</v>
      </c>
      <c r="R22" s="91">
        <f t="shared" si="4"/>
        <v>0</v>
      </c>
      <c r="S22" s="91">
        <f t="shared" si="5"/>
        <v>0</v>
      </c>
      <c r="T22" s="91">
        <f t="shared" si="6"/>
        <v>13000000000000</v>
      </c>
      <c r="U22" s="92" t="str">
        <f t="shared" si="7"/>
        <v>13C</v>
      </c>
      <c r="V22" s="93">
        <f t="shared" si="8"/>
        <v>0</v>
      </c>
      <c r="W22" s="92" t="str">
        <f t="shared" si="9"/>
        <v>13C</v>
      </c>
      <c r="X22" s="93">
        <f t="shared" si="10"/>
        <v>0</v>
      </c>
      <c r="Y22" s="36" t="str">
        <f ca="1">LOOKUP(G22,Paramètres!$A$1:$A$20,Paramètres!$C$1:$C$21)</f>
        <v>+18</v>
      </c>
      <c r="Z22" s="25">
        <v>1992</v>
      </c>
      <c r="AA22" s="25" t="s">
        <v>1156</v>
      </c>
      <c r="AB22" s="59"/>
      <c r="AC22" s="42"/>
      <c r="AD22" s="42" t="str">
        <f>IF(ISNA(VLOOKUP(D22,'Liste en forme Garçons'!$C:$C,1,FALSE)),"","*")</f>
        <v>*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s="18" customFormat="1" x14ac:dyDescent="0.35">
      <c r="A23" s="65"/>
      <c r="B23" s="245" t="s">
        <v>677</v>
      </c>
      <c r="C23" s="245" t="s">
        <v>678</v>
      </c>
      <c r="D23" s="138" t="s">
        <v>1467</v>
      </c>
      <c r="E23" s="49" t="s">
        <v>1126</v>
      </c>
      <c r="F23" s="97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36">
        <f>LOOKUP(Z23-Paramètres!$E$1,Paramètres!$A$1:$A$20)</f>
        <v>-50</v>
      </c>
      <c r="H23" s="36" t="str">
        <f>LOOKUP(G23,Paramètres!$A$1:$B$20)</f>
        <v>V1</v>
      </c>
      <c r="I23" s="37">
        <f t="shared" si="0"/>
        <v>13</v>
      </c>
      <c r="J23" s="116">
        <v>1397</v>
      </c>
      <c r="K23" s="1" t="s">
        <v>355</v>
      </c>
      <c r="L23" s="2"/>
      <c r="M23" s="2"/>
      <c r="N23" s="2"/>
      <c r="O23" s="77" t="str">
        <f t="shared" si="1"/>
        <v>12C</v>
      </c>
      <c r="P23" s="91">
        <f t="shared" si="2"/>
        <v>12000000000000</v>
      </c>
      <c r="Q23" s="91">
        <f t="shared" si="3"/>
        <v>0</v>
      </c>
      <c r="R23" s="91">
        <f t="shared" si="4"/>
        <v>0</v>
      </c>
      <c r="S23" s="91">
        <f t="shared" si="5"/>
        <v>0</v>
      </c>
      <c r="T23" s="91">
        <f t="shared" si="6"/>
        <v>12000000000000</v>
      </c>
      <c r="U23" s="92" t="str">
        <f t="shared" si="7"/>
        <v>12C</v>
      </c>
      <c r="V23" s="93">
        <f t="shared" si="8"/>
        <v>0</v>
      </c>
      <c r="W23" s="92" t="str">
        <f t="shared" si="9"/>
        <v>12C</v>
      </c>
      <c r="X23" s="93">
        <f t="shared" si="10"/>
        <v>0</v>
      </c>
      <c r="Y23" s="36" t="str">
        <f ca="1">LOOKUP(G23,Paramètres!$A$1:$A$20,Paramètres!$C$1:$C$21)</f>
        <v>+18</v>
      </c>
      <c r="Z23" s="25">
        <v>1973</v>
      </c>
      <c r="AA23" s="25" t="s">
        <v>1156</v>
      </c>
      <c r="AB23" s="59"/>
      <c r="AC23" s="42"/>
      <c r="AD23" s="42" t="str">
        <f>IF(ISNA(VLOOKUP(D23,'Liste en forme Garçons'!$C:$C,1,FALSE)),"","*")</f>
        <v>*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s="18" customFormat="1" x14ac:dyDescent="0.35">
      <c r="A24" s="65"/>
      <c r="B24" s="245" t="s">
        <v>423</v>
      </c>
      <c r="C24" s="245" t="s">
        <v>385</v>
      </c>
      <c r="D24" s="138" t="s">
        <v>1212</v>
      </c>
      <c r="E24" s="49" t="s">
        <v>842</v>
      </c>
      <c r="F24" s="97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6">
        <f>LOOKUP(Z24-Paramètres!$E$1,Paramètres!$A$1:$A$20)</f>
        <v>-60</v>
      </c>
      <c r="H24" s="36" t="str">
        <f>LOOKUP(G24,Paramètres!$A$1:$B$20)</f>
        <v>V2</v>
      </c>
      <c r="I24" s="37">
        <f t="shared" si="0"/>
        <v>11</v>
      </c>
      <c r="J24" s="116">
        <v>1195</v>
      </c>
      <c r="K24" s="47" t="s">
        <v>586</v>
      </c>
      <c r="L24" s="38"/>
      <c r="M24" s="52"/>
      <c r="N24" s="52"/>
      <c r="O24" s="77" t="str">
        <f t="shared" si="1"/>
        <v>11C</v>
      </c>
      <c r="P24" s="91">
        <f t="shared" si="2"/>
        <v>11000000000000</v>
      </c>
      <c r="Q24" s="91">
        <f t="shared" si="3"/>
        <v>0</v>
      </c>
      <c r="R24" s="91">
        <f t="shared" si="4"/>
        <v>0</v>
      </c>
      <c r="S24" s="91">
        <f t="shared" si="5"/>
        <v>0</v>
      </c>
      <c r="T24" s="91">
        <f t="shared" si="6"/>
        <v>11000000000000</v>
      </c>
      <c r="U24" s="92" t="str">
        <f t="shared" si="7"/>
        <v>11C</v>
      </c>
      <c r="V24" s="93">
        <f t="shared" si="8"/>
        <v>0</v>
      </c>
      <c r="W24" s="92" t="str">
        <f t="shared" si="9"/>
        <v>11C</v>
      </c>
      <c r="X24" s="93">
        <f t="shared" si="10"/>
        <v>0</v>
      </c>
      <c r="Y24" s="36" t="str">
        <f ca="1">LOOKUP(G24,Paramètres!$A$1:$A$20,Paramètres!$C$1:$C$21)</f>
        <v>+18</v>
      </c>
      <c r="Z24" s="25">
        <v>1956</v>
      </c>
      <c r="AA24" s="25" t="s">
        <v>1156</v>
      </c>
      <c r="AB24" s="59"/>
      <c r="AC24" s="42"/>
      <c r="AD24" s="42" t="str">
        <f>IF(ISNA(VLOOKUP(D24,'Liste en forme Garçons'!$C:$C,1,FALSE)),"","*")</f>
        <v>*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18" customFormat="1" x14ac:dyDescent="0.35">
      <c r="A25" s="65"/>
      <c r="B25" s="245" t="s">
        <v>677</v>
      </c>
      <c r="C25" s="245" t="s">
        <v>795</v>
      </c>
      <c r="D25" s="138" t="s">
        <v>1371</v>
      </c>
      <c r="E25" s="49" t="s">
        <v>843</v>
      </c>
      <c r="F25" s="97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-50</v>
      </c>
      <c r="H25" s="36" t="str">
        <f>LOOKUP(G25,Paramètres!$A$1:$B$20)</f>
        <v>V1</v>
      </c>
      <c r="I25" s="37">
        <f t="shared" si="0"/>
        <v>13</v>
      </c>
      <c r="J25" s="116">
        <v>1367</v>
      </c>
      <c r="K25" s="47" t="s">
        <v>863</v>
      </c>
      <c r="L25" s="47"/>
      <c r="M25" s="25"/>
      <c r="N25" s="25"/>
      <c r="O25" s="77" t="str">
        <f t="shared" si="1"/>
        <v>10C</v>
      </c>
      <c r="P25" s="91">
        <f t="shared" si="2"/>
        <v>10000000000000</v>
      </c>
      <c r="Q25" s="91">
        <f t="shared" si="3"/>
        <v>0</v>
      </c>
      <c r="R25" s="91">
        <f t="shared" si="4"/>
        <v>0</v>
      </c>
      <c r="S25" s="91">
        <f t="shared" si="5"/>
        <v>0</v>
      </c>
      <c r="T25" s="91">
        <f t="shared" si="6"/>
        <v>10000000000000</v>
      </c>
      <c r="U25" s="92" t="str">
        <f t="shared" si="7"/>
        <v>10C</v>
      </c>
      <c r="V25" s="93">
        <f t="shared" si="8"/>
        <v>0</v>
      </c>
      <c r="W25" s="92" t="str">
        <f t="shared" si="9"/>
        <v>10C</v>
      </c>
      <c r="X25" s="93">
        <f t="shared" si="10"/>
        <v>0</v>
      </c>
      <c r="Y25" s="36" t="str">
        <f ca="1">LOOKUP(G25,Paramètres!$A$1:$A$20,Paramètres!$C$1:$C$21)</f>
        <v>+18</v>
      </c>
      <c r="Z25" s="25">
        <v>1973</v>
      </c>
      <c r="AA25" s="25" t="s">
        <v>1156</v>
      </c>
      <c r="AB25" s="59"/>
      <c r="AC25" s="42"/>
      <c r="AD25" s="42" t="str">
        <f>IF(ISNA(VLOOKUP(D25,'Liste en forme Garçons'!$C:$C,1,FALSE)),"","*")</f>
        <v>*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46" s="18" customFormat="1" x14ac:dyDescent="0.35">
      <c r="A26" s="65"/>
      <c r="B26" s="32" t="s">
        <v>131</v>
      </c>
      <c r="C26" s="32" t="s">
        <v>275</v>
      </c>
      <c r="D26" s="138" t="s">
        <v>1532</v>
      </c>
      <c r="E26" s="49" t="s">
        <v>1008</v>
      </c>
      <c r="F26" s="9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-40</v>
      </c>
      <c r="H26" s="36" t="str">
        <f>LOOKUP(G26,Paramètres!$A$1:$B$20)</f>
        <v>S</v>
      </c>
      <c r="I26" s="37">
        <f t="shared" si="0"/>
        <v>13</v>
      </c>
      <c r="J26" s="116">
        <v>1343</v>
      </c>
      <c r="K26" s="52" t="s">
        <v>664</v>
      </c>
      <c r="L26" s="52"/>
      <c r="M26" s="52"/>
      <c r="N26" s="52"/>
      <c r="O26" s="77" t="str">
        <f t="shared" si="1"/>
        <v>9C</v>
      </c>
      <c r="P26" s="91">
        <f t="shared" si="2"/>
        <v>9000000000000</v>
      </c>
      <c r="Q26" s="91">
        <f t="shared" si="3"/>
        <v>0</v>
      </c>
      <c r="R26" s="91">
        <f t="shared" si="4"/>
        <v>0</v>
      </c>
      <c r="S26" s="91">
        <f t="shared" si="5"/>
        <v>0</v>
      </c>
      <c r="T26" s="91">
        <f t="shared" si="6"/>
        <v>9000000000000</v>
      </c>
      <c r="U26" s="92" t="str">
        <f t="shared" si="7"/>
        <v>9C</v>
      </c>
      <c r="V26" s="93">
        <f t="shared" si="8"/>
        <v>0</v>
      </c>
      <c r="W26" s="92" t="str">
        <f t="shared" si="9"/>
        <v>9C</v>
      </c>
      <c r="X26" s="93">
        <f t="shared" si="10"/>
        <v>0</v>
      </c>
      <c r="Y26" s="36" t="str">
        <f ca="1">LOOKUP(G26,Paramètres!$A$1:$A$20,Paramètres!$C$1:$C$21)</f>
        <v>+18</v>
      </c>
      <c r="Z26" s="25">
        <v>1992</v>
      </c>
      <c r="AA26" s="25" t="s">
        <v>1156</v>
      </c>
      <c r="AB26" s="59" t="s">
        <v>3216</v>
      </c>
      <c r="AC26" s="42"/>
      <c r="AD26" s="42" t="str">
        <f>IF(ISNA(VLOOKUP(D26,'Liste en forme Garçons'!$C:$C,1,FALSE)),"","*")</f>
        <v>*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s="43" customFormat="1" x14ac:dyDescent="0.35">
      <c r="A27" s="65"/>
      <c r="B27" s="32" t="s">
        <v>125</v>
      </c>
      <c r="C27" s="32" t="s">
        <v>669</v>
      </c>
      <c r="D27" s="138" t="s">
        <v>1385</v>
      </c>
      <c r="E27" s="49" t="s">
        <v>665</v>
      </c>
      <c r="F27" s="97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-40</v>
      </c>
      <c r="H27" s="36" t="str">
        <f>LOOKUP(G27,Paramètres!$A$1:$B$20)</f>
        <v>S</v>
      </c>
      <c r="I27" s="37">
        <f t="shared" si="0"/>
        <v>14</v>
      </c>
      <c r="J27" s="116">
        <v>1448</v>
      </c>
      <c r="K27" s="1" t="s">
        <v>587</v>
      </c>
      <c r="L27" s="1"/>
      <c r="M27" s="1"/>
      <c r="N27" s="1"/>
      <c r="O27" s="77" t="str">
        <f t="shared" si="1"/>
        <v>8C</v>
      </c>
      <c r="P27" s="91">
        <f t="shared" si="2"/>
        <v>8000000000000</v>
      </c>
      <c r="Q27" s="91">
        <f t="shared" si="3"/>
        <v>0</v>
      </c>
      <c r="R27" s="91">
        <f t="shared" si="4"/>
        <v>0</v>
      </c>
      <c r="S27" s="91">
        <f t="shared" si="5"/>
        <v>0</v>
      </c>
      <c r="T27" s="91">
        <f t="shared" si="6"/>
        <v>8000000000000</v>
      </c>
      <c r="U27" s="92" t="str">
        <f t="shared" si="7"/>
        <v>8C</v>
      </c>
      <c r="V27" s="93">
        <f t="shared" si="8"/>
        <v>0</v>
      </c>
      <c r="W27" s="92" t="str">
        <f t="shared" si="9"/>
        <v>8C</v>
      </c>
      <c r="X27" s="93">
        <f t="shared" si="10"/>
        <v>0</v>
      </c>
      <c r="Y27" s="36" t="str">
        <f ca="1">LOOKUP(G27,Paramètres!$A$1:$A$20,Paramètres!$C$1:$C$21)</f>
        <v>+18</v>
      </c>
      <c r="Z27" s="25">
        <v>1990</v>
      </c>
      <c r="AA27" s="25" t="s">
        <v>1156</v>
      </c>
      <c r="AB27" s="59" t="s">
        <v>3216</v>
      </c>
      <c r="AC27" s="42"/>
      <c r="AD27" s="42" t="str">
        <f>IF(ISNA(VLOOKUP(D27,'Liste en forme Garçons'!$C:$C,1,FALSE)),"","*")</f>
        <v>*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18" customFormat="1" x14ac:dyDescent="0.35">
      <c r="A28" s="65"/>
      <c r="B28" s="32" t="s">
        <v>34</v>
      </c>
      <c r="C28" s="32" t="s">
        <v>121</v>
      </c>
      <c r="D28" s="137" t="s">
        <v>1614</v>
      </c>
      <c r="E28" s="49" t="s">
        <v>50</v>
      </c>
      <c r="F28" s="97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-20</v>
      </c>
      <c r="H28" s="36" t="str">
        <f>LOOKUP(G28,Paramètres!$A$1:$B$20)</f>
        <v>S</v>
      </c>
      <c r="I28" s="37">
        <f t="shared" si="0"/>
        <v>11</v>
      </c>
      <c r="J28" s="117">
        <v>1153</v>
      </c>
      <c r="K28" s="38" t="s">
        <v>676</v>
      </c>
      <c r="L28" s="38"/>
      <c r="M28" s="38"/>
      <c r="N28" s="38"/>
      <c r="O28" s="77" t="str">
        <f t="shared" si="1"/>
        <v>7C</v>
      </c>
      <c r="P28" s="91">
        <f t="shared" si="2"/>
        <v>7000000000000</v>
      </c>
      <c r="Q28" s="91">
        <f t="shared" si="3"/>
        <v>0</v>
      </c>
      <c r="R28" s="91">
        <f t="shared" si="4"/>
        <v>0</v>
      </c>
      <c r="S28" s="91">
        <f t="shared" si="5"/>
        <v>0</v>
      </c>
      <c r="T28" s="91">
        <f t="shared" si="6"/>
        <v>7000000000000</v>
      </c>
      <c r="U28" s="92" t="str">
        <f t="shared" si="7"/>
        <v>7C</v>
      </c>
      <c r="V28" s="93">
        <f t="shared" si="8"/>
        <v>0</v>
      </c>
      <c r="W28" s="92" t="str">
        <f t="shared" si="9"/>
        <v>7C</v>
      </c>
      <c r="X28" s="93">
        <f t="shared" si="10"/>
        <v>0</v>
      </c>
      <c r="Y28" s="36" t="str">
        <f ca="1">LOOKUP(G28,Paramètres!$A$1:$A$20,Paramètres!$C$1:$C$21)</f>
        <v>+18</v>
      </c>
      <c r="Z28" s="25">
        <v>1996</v>
      </c>
      <c r="AA28" s="25" t="s">
        <v>1156</v>
      </c>
      <c r="AB28" s="59" t="s">
        <v>3216</v>
      </c>
      <c r="AC28" s="42"/>
      <c r="AD28" s="42" t="str">
        <f>IF(ISNA(VLOOKUP(D28,'Liste en forme Garçons'!$C:$C,1,FALSE)),"","*")</f>
        <v>*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s="43" customFormat="1" x14ac:dyDescent="0.35">
      <c r="A29" s="65"/>
      <c r="B29" s="46" t="s">
        <v>699</v>
      </c>
      <c r="C29" s="46" t="s">
        <v>523</v>
      </c>
      <c r="D29" s="136" t="s">
        <v>1382</v>
      </c>
      <c r="E29" s="45" t="s">
        <v>842</v>
      </c>
      <c r="F29" s="97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-40</v>
      </c>
      <c r="H29" s="36" t="str">
        <f>LOOKUP(G29,Paramètres!$A$1:$B$20)</f>
        <v>S</v>
      </c>
      <c r="I29" s="37">
        <f t="shared" si="0"/>
        <v>10</v>
      </c>
      <c r="J29" s="116">
        <v>1025</v>
      </c>
      <c r="K29" s="38" t="s">
        <v>588</v>
      </c>
      <c r="L29" s="38"/>
      <c r="M29" s="52"/>
      <c r="N29" s="52"/>
      <c r="O29" s="77" t="str">
        <f t="shared" si="1"/>
        <v>6C</v>
      </c>
      <c r="P29" s="91">
        <f t="shared" si="2"/>
        <v>6000000000000</v>
      </c>
      <c r="Q29" s="91">
        <f t="shared" si="3"/>
        <v>0</v>
      </c>
      <c r="R29" s="91">
        <f t="shared" si="4"/>
        <v>0</v>
      </c>
      <c r="S29" s="91">
        <f t="shared" si="5"/>
        <v>0</v>
      </c>
      <c r="T29" s="91">
        <f t="shared" si="6"/>
        <v>6000000000000</v>
      </c>
      <c r="U29" s="92" t="str">
        <f t="shared" si="7"/>
        <v>6C</v>
      </c>
      <c r="V29" s="93">
        <f t="shared" si="8"/>
        <v>0</v>
      </c>
      <c r="W29" s="92" t="str">
        <f t="shared" si="9"/>
        <v>6C</v>
      </c>
      <c r="X29" s="93">
        <f t="shared" si="10"/>
        <v>0</v>
      </c>
      <c r="Y29" s="36" t="str">
        <f ca="1">LOOKUP(G29,Paramètres!$A$1:$A$20,Paramètres!$C$1:$C$21)</f>
        <v>+18</v>
      </c>
      <c r="Z29" s="25">
        <v>1994</v>
      </c>
      <c r="AA29" s="25" t="s">
        <v>1156</v>
      </c>
      <c r="AB29" s="59" t="s">
        <v>3216</v>
      </c>
      <c r="AC29" s="42"/>
      <c r="AD29" s="42" t="str">
        <f>IF(ISNA(VLOOKUP(D29,'Liste en forme Garçons'!$C:$C,1,FALSE)),"","*")</f>
        <v>*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18" customFormat="1" x14ac:dyDescent="0.35">
      <c r="A30" s="65"/>
      <c r="B30" s="32" t="s">
        <v>837</v>
      </c>
      <c r="C30" s="32" t="s">
        <v>919</v>
      </c>
      <c r="D30" s="138" t="s">
        <v>1256</v>
      </c>
      <c r="E30" s="33" t="s">
        <v>1018</v>
      </c>
      <c r="F30" s="97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6">
        <f>LOOKUP(Z30-Paramètres!$E$1,Paramètres!$A$1:$A$20)</f>
        <v>-40</v>
      </c>
      <c r="H30" s="36" t="str">
        <f>LOOKUP(G30,Paramètres!$A$1:$B$20)</f>
        <v>S</v>
      </c>
      <c r="I30" s="37">
        <f t="shared" si="0"/>
        <v>11</v>
      </c>
      <c r="J30" s="116">
        <v>1187</v>
      </c>
      <c r="K30" s="52" t="s">
        <v>549</v>
      </c>
      <c r="L30" s="38"/>
      <c r="M30" s="38"/>
      <c r="N30" s="52"/>
      <c r="O30" s="77" t="str">
        <f t="shared" si="1"/>
        <v>5C</v>
      </c>
      <c r="P30" s="91">
        <f t="shared" si="2"/>
        <v>5000000000000</v>
      </c>
      <c r="Q30" s="91">
        <f t="shared" si="3"/>
        <v>0</v>
      </c>
      <c r="R30" s="91">
        <f t="shared" si="4"/>
        <v>0</v>
      </c>
      <c r="S30" s="91">
        <f t="shared" si="5"/>
        <v>0</v>
      </c>
      <c r="T30" s="91">
        <f t="shared" si="6"/>
        <v>5000000000000</v>
      </c>
      <c r="U30" s="92" t="str">
        <f t="shared" si="7"/>
        <v>5C</v>
      </c>
      <c r="V30" s="93">
        <f t="shared" si="8"/>
        <v>0</v>
      </c>
      <c r="W30" s="92" t="str">
        <f t="shared" si="9"/>
        <v>5C</v>
      </c>
      <c r="X30" s="93">
        <f t="shared" si="10"/>
        <v>0</v>
      </c>
      <c r="Y30" s="36" t="str">
        <f ca="1">LOOKUP(G30,Paramètres!$A$1:$A$20,Paramètres!$C$1:$C$21)</f>
        <v>+18</v>
      </c>
      <c r="Z30" s="25">
        <v>1989</v>
      </c>
      <c r="AA30" s="25" t="s">
        <v>1156</v>
      </c>
      <c r="AB30" s="59" t="s">
        <v>3216</v>
      </c>
      <c r="AC30" s="43"/>
      <c r="AD30" s="42" t="str">
        <f>IF(ISNA(VLOOKUP(D30,'Liste en forme Garçons'!$C:$C,1,FALSE)),"","*")</f>
        <v>*</v>
      </c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18" customFormat="1" x14ac:dyDescent="0.35">
      <c r="A31" s="65"/>
      <c r="B31" s="32" t="s">
        <v>9</v>
      </c>
      <c r="C31" s="32" t="s">
        <v>958</v>
      </c>
      <c r="D31" s="138" t="s">
        <v>1253</v>
      </c>
      <c r="E31" s="33" t="s">
        <v>1014</v>
      </c>
      <c r="F31" s="97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6">
        <f>LOOKUP(Z31-Paramètres!$E$1,Paramètres!$A$1:$A$20)</f>
        <v>-40</v>
      </c>
      <c r="H31" s="36" t="str">
        <f>LOOKUP(G31,Paramètres!$A$1:$B$20)</f>
        <v>S</v>
      </c>
      <c r="I31" s="37">
        <f t="shared" si="0"/>
        <v>12</v>
      </c>
      <c r="J31" s="116">
        <v>1262</v>
      </c>
      <c r="K31" s="52" t="s">
        <v>657</v>
      </c>
      <c r="L31" s="38"/>
      <c r="M31" s="38"/>
      <c r="N31" s="52"/>
      <c r="O31" s="77" t="str">
        <f t="shared" si="1"/>
        <v>4C</v>
      </c>
      <c r="P31" s="91">
        <f t="shared" si="2"/>
        <v>4000000000000</v>
      </c>
      <c r="Q31" s="91">
        <f t="shared" si="3"/>
        <v>0</v>
      </c>
      <c r="R31" s="91">
        <f t="shared" si="4"/>
        <v>0</v>
      </c>
      <c r="S31" s="91">
        <f t="shared" si="5"/>
        <v>0</v>
      </c>
      <c r="T31" s="91">
        <f t="shared" si="6"/>
        <v>4000000000000</v>
      </c>
      <c r="U31" s="92" t="str">
        <f t="shared" si="7"/>
        <v>4C</v>
      </c>
      <c r="V31" s="93">
        <f t="shared" si="8"/>
        <v>0</v>
      </c>
      <c r="W31" s="92" t="str">
        <f t="shared" si="9"/>
        <v>4C</v>
      </c>
      <c r="X31" s="93">
        <f t="shared" si="10"/>
        <v>0</v>
      </c>
      <c r="Y31" s="36" t="str">
        <f ca="1">LOOKUP(G31,Paramètres!$A$1:$A$20,Paramètres!$C$1:$C$21)</f>
        <v>+18</v>
      </c>
      <c r="Z31" s="25">
        <v>1989</v>
      </c>
      <c r="AA31" s="25" t="s">
        <v>1156</v>
      </c>
      <c r="AB31" s="59" t="s">
        <v>3216</v>
      </c>
      <c r="AC31" s="34"/>
      <c r="AD31" s="42" t="str">
        <f>IF(ISNA(VLOOKUP(D31,'Liste en forme Garçons'!$C:$C,1,FALSE)),"","*")</f>
        <v>*</v>
      </c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 spans="1:46" s="18" customFormat="1" x14ac:dyDescent="0.35">
      <c r="A32" s="65"/>
      <c r="B32" s="32" t="s">
        <v>12</v>
      </c>
      <c r="C32" s="32" t="s">
        <v>481</v>
      </c>
      <c r="D32" s="138" t="s">
        <v>1249</v>
      </c>
      <c r="E32" s="33" t="s">
        <v>1016</v>
      </c>
      <c r="F32" s="97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36">
        <f>LOOKUP(Z32-Paramètres!$E$1,Paramètres!$A$1:$A$20)</f>
        <v>-40</v>
      </c>
      <c r="H32" s="36" t="str">
        <f>LOOKUP(G32,Paramètres!$A$1:$B$20)</f>
        <v>S</v>
      </c>
      <c r="I32" s="37">
        <f t="shared" si="0"/>
        <v>11</v>
      </c>
      <c r="J32" s="116">
        <v>1183</v>
      </c>
      <c r="K32" s="52" t="s">
        <v>589</v>
      </c>
      <c r="L32" s="38"/>
      <c r="M32" s="38"/>
      <c r="N32" s="52"/>
      <c r="O32" s="77" t="str">
        <f t="shared" si="1"/>
        <v>3C</v>
      </c>
      <c r="P32" s="91">
        <f t="shared" si="2"/>
        <v>3000000000000</v>
      </c>
      <c r="Q32" s="91">
        <f t="shared" si="3"/>
        <v>0</v>
      </c>
      <c r="R32" s="91">
        <f t="shared" si="4"/>
        <v>0</v>
      </c>
      <c r="S32" s="91">
        <f t="shared" si="5"/>
        <v>0</v>
      </c>
      <c r="T32" s="91">
        <f t="shared" si="6"/>
        <v>3000000000000</v>
      </c>
      <c r="U32" s="92" t="str">
        <f t="shared" si="7"/>
        <v>3C</v>
      </c>
      <c r="V32" s="93">
        <f t="shared" si="8"/>
        <v>0</v>
      </c>
      <c r="W32" s="92" t="str">
        <f t="shared" si="9"/>
        <v>3C</v>
      </c>
      <c r="X32" s="93">
        <f t="shared" si="10"/>
        <v>0</v>
      </c>
      <c r="Y32" s="36" t="str">
        <f ca="1">LOOKUP(G32,Paramètres!$A$1:$A$20,Paramètres!$C$1:$C$21)</f>
        <v>+18</v>
      </c>
      <c r="Z32" s="25">
        <v>1994</v>
      </c>
      <c r="AA32" s="25" t="s">
        <v>1156</v>
      </c>
      <c r="AB32" s="59" t="s">
        <v>3216</v>
      </c>
      <c r="AD32" s="42" t="str">
        <f>IF(ISNA(VLOOKUP(D32,'Liste en forme Garçons'!$C:$C,1,FALSE)),"","*")</f>
        <v>*</v>
      </c>
    </row>
    <row r="33" spans="1:46" s="43" customFormat="1" x14ac:dyDescent="0.35">
      <c r="A33" s="65"/>
      <c r="B33" s="249" t="s">
        <v>677</v>
      </c>
      <c r="C33" s="245" t="s">
        <v>1185</v>
      </c>
      <c r="D33" s="138" t="s">
        <v>1583</v>
      </c>
      <c r="E33" s="49" t="s">
        <v>1121</v>
      </c>
      <c r="F33" s="97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36">
        <f>LOOKUP(Z33-Paramètres!$E$1,Paramètres!$A$1:$A$20)</f>
        <v>-40</v>
      </c>
      <c r="H33" s="36" t="str">
        <f>LOOKUP(G33,Paramètres!$A$1:$B$20)</f>
        <v>S</v>
      </c>
      <c r="I33" s="37">
        <f t="shared" si="0"/>
        <v>13</v>
      </c>
      <c r="J33" s="116">
        <v>1374</v>
      </c>
      <c r="K33" s="47" t="s">
        <v>112</v>
      </c>
      <c r="L33" s="47"/>
      <c r="M33" s="47"/>
      <c r="N33" s="47"/>
      <c r="O33" s="77" t="str">
        <f t="shared" si="1"/>
        <v>1C</v>
      </c>
      <c r="P33" s="91">
        <f t="shared" si="2"/>
        <v>1000000000000</v>
      </c>
      <c r="Q33" s="91">
        <f t="shared" si="3"/>
        <v>0</v>
      </c>
      <c r="R33" s="91">
        <f t="shared" si="4"/>
        <v>0</v>
      </c>
      <c r="S33" s="91">
        <f t="shared" si="5"/>
        <v>0</v>
      </c>
      <c r="T33" s="91">
        <f t="shared" si="6"/>
        <v>1000000000000</v>
      </c>
      <c r="U33" s="92" t="str">
        <f t="shared" si="7"/>
        <v>1C</v>
      </c>
      <c r="V33" s="93">
        <f t="shared" si="8"/>
        <v>0</v>
      </c>
      <c r="W33" s="92" t="str">
        <f t="shared" si="9"/>
        <v>1C</v>
      </c>
      <c r="X33" s="93">
        <f t="shared" si="10"/>
        <v>0</v>
      </c>
      <c r="Y33" s="36" t="str">
        <f ca="1">LOOKUP(G33,Paramètres!$A$1:$A$20,Paramètres!$C$1:$C$21)</f>
        <v>+18</v>
      </c>
      <c r="Z33" s="25">
        <v>1979</v>
      </c>
      <c r="AA33" s="25" t="s">
        <v>1156</v>
      </c>
      <c r="AB33" s="59" t="s">
        <v>3186</v>
      </c>
      <c r="AD33" s="42" t="str">
        <f>IF(ISNA(VLOOKUP(D33,'Liste en forme Garçons'!$C:$C,1,FALSE)),"","*")</f>
        <v>*</v>
      </c>
    </row>
    <row r="34" spans="1:46" s="43" customFormat="1" x14ac:dyDescent="0.35">
      <c r="A34" s="65"/>
      <c r="B34" s="245" t="s">
        <v>115</v>
      </c>
      <c r="C34" s="245" t="s">
        <v>2790</v>
      </c>
      <c r="D34" s="138" t="s">
        <v>2831</v>
      </c>
      <c r="E34" s="49" t="s">
        <v>1015</v>
      </c>
      <c r="F34" s="97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36">
        <f>LOOKUP(Z34-Paramètres!$E$1,Paramètres!$A$1:$A$20)</f>
        <v>-50</v>
      </c>
      <c r="H34" s="36" t="str">
        <f>LOOKUP(G34,Paramètres!$A$1:$B$20)</f>
        <v>V1</v>
      </c>
      <c r="I34" s="37">
        <f t="shared" si="0"/>
        <v>13</v>
      </c>
      <c r="J34" s="116">
        <v>1363</v>
      </c>
      <c r="K34" s="47" t="s">
        <v>112</v>
      </c>
      <c r="L34" s="47"/>
      <c r="M34" s="25"/>
      <c r="N34" s="25"/>
      <c r="O34" s="77" t="str">
        <f t="shared" si="1"/>
        <v>1C</v>
      </c>
      <c r="P34" s="91">
        <f t="shared" si="2"/>
        <v>1000000000000</v>
      </c>
      <c r="Q34" s="91">
        <f t="shared" si="3"/>
        <v>0</v>
      </c>
      <c r="R34" s="91">
        <f t="shared" si="4"/>
        <v>0</v>
      </c>
      <c r="S34" s="91">
        <f t="shared" si="5"/>
        <v>0</v>
      </c>
      <c r="T34" s="91">
        <f t="shared" si="6"/>
        <v>1000000000000</v>
      </c>
      <c r="U34" s="92" t="str">
        <f t="shared" si="7"/>
        <v>1C</v>
      </c>
      <c r="V34" s="93">
        <f t="shared" si="8"/>
        <v>0</v>
      </c>
      <c r="W34" s="92" t="str">
        <f t="shared" si="9"/>
        <v>1C</v>
      </c>
      <c r="X34" s="93">
        <f t="shared" si="10"/>
        <v>0</v>
      </c>
      <c r="Y34" s="36" t="str">
        <f ca="1">LOOKUP(G34,Paramètres!$A$1:$A$20,Paramètres!$C$1:$C$21)</f>
        <v>+18</v>
      </c>
      <c r="Z34" s="25">
        <v>1969</v>
      </c>
      <c r="AA34" s="25" t="s">
        <v>1156</v>
      </c>
      <c r="AB34" s="59" t="s">
        <v>3186</v>
      </c>
      <c r="AC34" s="42"/>
      <c r="AD34" s="42" t="str">
        <f>IF(ISNA(VLOOKUP(D34,'Liste en forme Garçons'!$C:$C,1,FALSE)),"","*")</f>
        <v>*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1:46" s="43" customFormat="1" x14ac:dyDescent="0.35">
      <c r="A35" s="65"/>
      <c r="B35" s="245" t="s">
        <v>23</v>
      </c>
      <c r="C35" s="245" t="s">
        <v>2924</v>
      </c>
      <c r="D35" s="138" t="s">
        <v>2985</v>
      </c>
      <c r="E35" s="49" t="s">
        <v>2984</v>
      </c>
      <c r="F35" s="97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6">
        <f>LOOKUP(Z35-Paramètres!$E$1,Paramètres!$A$1:$A$20)</f>
        <v>-21</v>
      </c>
      <c r="H35" s="36" t="str">
        <f>LOOKUP(G35,Paramètres!$A$1:$B$20)</f>
        <v>S</v>
      </c>
      <c r="I35" s="37">
        <f t="shared" si="0"/>
        <v>13</v>
      </c>
      <c r="J35" s="116">
        <v>1333</v>
      </c>
      <c r="K35" s="47" t="s">
        <v>112</v>
      </c>
      <c r="L35" s="47"/>
      <c r="M35" s="25"/>
      <c r="N35" s="25"/>
      <c r="O35" s="77" t="str">
        <f t="shared" si="1"/>
        <v>1C</v>
      </c>
      <c r="P35" s="91">
        <f t="shared" si="2"/>
        <v>1000000000000</v>
      </c>
      <c r="Q35" s="91">
        <f t="shared" si="3"/>
        <v>0</v>
      </c>
      <c r="R35" s="91">
        <f t="shared" si="4"/>
        <v>0</v>
      </c>
      <c r="S35" s="91">
        <f t="shared" si="5"/>
        <v>0</v>
      </c>
      <c r="T35" s="91">
        <f t="shared" si="6"/>
        <v>1000000000000</v>
      </c>
      <c r="U35" s="92" t="str">
        <f t="shared" si="7"/>
        <v>1C</v>
      </c>
      <c r="V35" s="93">
        <f t="shared" si="8"/>
        <v>0</v>
      </c>
      <c r="W35" s="92" t="str">
        <f t="shared" si="9"/>
        <v>1C</v>
      </c>
      <c r="X35" s="93">
        <f t="shared" si="10"/>
        <v>0</v>
      </c>
      <c r="Y35" s="36" t="str">
        <f ca="1">LOOKUP(G35,Paramètres!$A$1:$A$20,Paramètres!$C$1:$C$21)</f>
        <v>+18</v>
      </c>
      <c r="Z35" s="25">
        <v>1995</v>
      </c>
      <c r="AA35" s="25" t="s">
        <v>1156</v>
      </c>
      <c r="AB35" s="59" t="s">
        <v>3186</v>
      </c>
      <c r="AC35" s="42"/>
      <c r="AD35" s="42" t="str">
        <f>IF(ISNA(VLOOKUP(D35,'Liste en forme Garçons'!$C:$C,1,FALSE)),"","*")</f>
        <v>*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43" customFormat="1" x14ac:dyDescent="0.35">
      <c r="A36" s="65"/>
      <c r="B36" s="245" t="s">
        <v>685</v>
      </c>
      <c r="C36" s="245" t="s">
        <v>794</v>
      </c>
      <c r="D36" s="138" t="s">
        <v>1419</v>
      </c>
      <c r="E36" s="49" t="s">
        <v>843</v>
      </c>
      <c r="F36" s="97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6">
        <f>LOOKUP(Z36-Paramètres!$E$1,Paramètres!$A$1:$A$20)</f>
        <v>-50</v>
      </c>
      <c r="H36" s="36" t="str">
        <f>LOOKUP(G36,Paramètres!$A$1:$B$20)</f>
        <v>V1</v>
      </c>
      <c r="I36" s="37">
        <f t="shared" si="0"/>
        <v>12</v>
      </c>
      <c r="J36" s="116">
        <v>1266</v>
      </c>
      <c r="K36" s="47" t="s">
        <v>112</v>
      </c>
      <c r="L36" s="47"/>
      <c r="M36" s="25"/>
      <c r="N36" s="25"/>
      <c r="O36" s="77" t="str">
        <f t="shared" si="1"/>
        <v>1C</v>
      </c>
      <c r="P36" s="91">
        <f t="shared" si="2"/>
        <v>1000000000000</v>
      </c>
      <c r="Q36" s="91">
        <f t="shared" si="3"/>
        <v>0</v>
      </c>
      <c r="R36" s="91">
        <f t="shared" si="4"/>
        <v>0</v>
      </c>
      <c r="S36" s="91">
        <f t="shared" si="5"/>
        <v>0</v>
      </c>
      <c r="T36" s="91">
        <f t="shared" si="6"/>
        <v>1000000000000</v>
      </c>
      <c r="U36" s="92" t="str">
        <f t="shared" si="7"/>
        <v>1C</v>
      </c>
      <c r="V36" s="93">
        <f t="shared" si="8"/>
        <v>0</v>
      </c>
      <c r="W36" s="92" t="str">
        <f t="shared" si="9"/>
        <v>1C</v>
      </c>
      <c r="X36" s="93">
        <f t="shared" si="10"/>
        <v>0</v>
      </c>
      <c r="Y36" s="36" t="str">
        <f ca="1">LOOKUP(G36,Paramètres!$A$1:$A$20,Paramètres!$C$1:$C$21)</f>
        <v>+18</v>
      </c>
      <c r="Z36" s="25">
        <v>1967</v>
      </c>
      <c r="AA36" s="25" t="s">
        <v>1156</v>
      </c>
      <c r="AB36" s="59" t="s">
        <v>3186</v>
      </c>
      <c r="AC36" s="42"/>
      <c r="AD36" s="42" t="str">
        <f>IF(ISNA(VLOOKUP(D36,'Liste en forme Garçons'!$C:$C,1,FALSE)),"","*")</f>
        <v>*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46" s="43" customFormat="1" x14ac:dyDescent="0.35">
      <c r="A37" s="65"/>
      <c r="B37" s="245" t="s">
        <v>67</v>
      </c>
      <c r="C37" s="245" t="s">
        <v>1165</v>
      </c>
      <c r="D37" s="138" t="s">
        <v>1566</v>
      </c>
      <c r="E37" s="33" t="s">
        <v>327</v>
      </c>
      <c r="F37" s="97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36">
        <f>LOOKUP(Z37-Paramètres!$E$1,Paramètres!$A$1:$A$20)</f>
        <v>-40</v>
      </c>
      <c r="H37" s="36" t="str">
        <f>LOOKUP(G37,Paramètres!$A$1:$B$20)</f>
        <v>S</v>
      </c>
      <c r="I37" s="37">
        <f t="shared" si="0"/>
        <v>15</v>
      </c>
      <c r="J37" s="116">
        <v>1569</v>
      </c>
      <c r="K37" s="47" t="s">
        <v>209</v>
      </c>
      <c r="L37" s="47"/>
      <c r="M37" s="47"/>
      <c r="N37" s="47"/>
      <c r="O37" s="77" t="str">
        <f t="shared" si="1"/>
        <v>80D</v>
      </c>
      <c r="P37" s="91">
        <f t="shared" si="2"/>
        <v>800000000000</v>
      </c>
      <c r="Q37" s="91">
        <f t="shared" si="3"/>
        <v>0</v>
      </c>
      <c r="R37" s="91">
        <f t="shared" si="4"/>
        <v>0</v>
      </c>
      <c r="S37" s="91">
        <f t="shared" si="5"/>
        <v>0</v>
      </c>
      <c r="T37" s="91">
        <f t="shared" si="6"/>
        <v>800000000000</v>
      </c>
      <c r="U37" s="92" t="str">
        <f t="shared" si="7"/>
        <v>80D</v>
      </c>
      <c r="V37" s="93">
        <f t="shared" si="8"/>
        <v>0</v>
      </c>
      <c r="W37" s="92" t="str">
        <f t="shared" si="9"/>
        <v>80D</v>
      </c>
      <c r="X37" s="93">
        <f t="shared" si="10"/>
        <v>0</v>
      </c>
      <c r="Y37" s="36" t="str">
        <f ca="1">LOOKUP(G37,Paramètres!$A$1:$A$20,Paramètres!$C$1:$C$21)</f>
        <v>+18</v>
      </c>
      <c r="Z37" s="25">
        <v>1994</v>
      </c>
      <c r="AA37" s="25" t="s">
        <v>1156</v>
      </c>
      <c r="AB37" s="59" t="s">
        <v>3186</v>
      </c>
      <c r="AC37" s="42"/>
      <c r="AD37" s="42" t="str">
        <f>IF(ISNA(VLOOKUP(D37,'Liste en forme Garçons'!$C:$C,1,FALSE)),"","*")</f>
        <v>*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46" s="43" customFormat="1" x14ac:dyDescent="0.35">
      <c r="A38" s="65"/>
      <c r="B38" s="245" t="s">
        <v>319</v>
      </c>
      <c r="C38" s="245" t="s">
        <v>76</v>
      </c>
      <c r="D38" s="142" t="s">
        <v>1012</v>
      </c>
      <c r="E38" s="33" t="s">
        <v>1009</v>
      </c>
      <c r="F38" s="97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36">
        <f>LOOKUP(Z38-Paramètres!$E$1,Paramètres!$A$1:$A$20)</f>
        <v>-50</v>
      </c>
      <c r="H38" s="36" t="str">
        <f>LOOKUP(G38,Paramètres!$A$1:$B$20)</f>
        <v>V1</v>
      </c>
      <c r="I38" s="37">
        <f t="shared" si="0"/>
        <v>14</v>
      </c>
      <c r="J38" s="116">
        <v>1403</v>
      </c>
      <c r="K38" s="25" t="s">
        <v>209</v>
      </c>
      <c r="L38" s="47"/>
      <c r="M38" s="47"/>
      <c r="N38" s="25"/>
      <c r="O38" s="77" t="str">
        <f t="shared" si="1"/>
        <v>80D</v>
      </c>
      <c r="P38" s="91">
        <f t="shared" si="2"/>
        <v>800000000000</v>
      </c>
      <c r="Q38" s="91">
        <f t="shared" si="3"/>
        <v>0</v>
      </c>
      <c r="R38" s="91">
        <f t="shared" si="4"/>
        <v>0</v>
      </c>
      <c r="S38" s="91">
        <f t="shared" si="5"/>
        <v>0</v>
      </c>
      <c r="T38" s="91">
        <f t="shared" si="6"/>
        <v>800000000000</v>
      </c>
      <c r="U38" s="92" t="str">
        <f t="shared" si="7"/>
        <v>80D</v>
      </c>
      <c r="V38" s="93">
        <f t="shared" si="8"/>
        <v>0</v>
      </c>
      <c r="W38" s="92" t="str">
        <f t="shared" si="9"/>
        <v>80D</v>
      </c>
      <c r="X38" s="93">
        <f t="shared" si="10"/>
        <v>0</v>
      </c>
      <c r="Y38" s="36" t="str">
        <f ca="1">LOOKUP(G38,Paramètres!$A$1:$A$20,Paramètres!$C$1:$C$21)</f>
        <v>+18</v>
      </c>
      <c r="Z38" s="25">
        <v>1974</v>
      </c>
      <c r="AA38" s="25" t="s">
        <v>1156</v>
      </c>
      <c r="AB38" s="59" t="s">
        <v>3186</v>
      </c>
      <c r="AC38" s="42"/>
      <c r="AD38" s="42" t="str">
        <f>IF(ISNA(VLOOKUP(D38,'Liste en forme Garçons'!$C:$C,1,FALSE)),"","*")</f>
        <v>*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18" customFormat="1" x14ac:dyDescent="0.35">
      <c r="A39" s="65"/>
      <c r="B39" s="245" t="s">
        <v>38</v>
      </c>
      <c r="C39" s="245" t="s">
        <v>464</v>
      </c>
      <c r="D39" s="138" t="s">
        <v>1624</v>
      </c>
      <c r="E39" s="33" t="s">
        <v>1150</v>
      </c>
      <c r="F39" s="97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Franche-Comté</v>
      </c>
      <c r="G39" s="36">
        <f>LOOKUP(Z39-Paramètres!$E$1,Paramètres!$A$1:$A$20)</f>
        <v>-19</v>
      </c>
      <c r="H39" s="36" t="str">
        <f>LOOKUP(G39,Paramètres!$A$1:$B$20)</f>
        <v>S</v>
      </c>
      <c r="I39" s="37">
        <f t="shared" si="0"/>
        <v>13</v>
      </c>
      <c r="J39" s="117">
        <v>1332</v>
      </c>
      <c r="K39" s="38" t="s">
        <v>209</v>
      </c>
      <c r="L39" s="38"/>
      <c r="M39" s="38"/>
      <c r="N39" s="38"/>
      <c r="O39" s="77" t="str">
        <f t="shared" si="1"/>
        <v>80D</v>
      </c>
      <c r="P39" s="91">
        <f t="shared" si="2"/>
        <v>800000000000</v>
      </c>
      <c r="Q39" s="91">
        <f t="shared" si="3"/>
        <v>0</v>
      </c>
      <c r="R39" s="91">
        <f t="shared" si="4"/>
        <v>0</v>
      </c>
      <c r="S39" s="91">
        <f t="shared" si="5"/>
        <v>0</v>
      </c>
      <c r="T39" s="91">
        <f t="shared" si="6"/>
        <v>800000000000</v>
      </c>
      <c r="U39" s="92" t="str">
        <f t="shared" si="7"/>
        <v>80D</v>
      </c>
      <c r="V39" s="93">
        <f t="shared" si="8"/>
        <v>0</v>
      </c>
      <c r="W39" s="92" t="str">
        <f t="shared" si="9"/>
        <v>80D</v>
      </c>
      <c r="X39" s="93">
        <f t="shared" si="10"/>
        <v>0</v>
      </c>
      <c r="Y39" s="36" t="str">
        <f ca="1">LOOKUP(G39,Paramètres!$A$1:$A$20,Paramètres!$C$1:$C$21)</f>
        <v>+18</v>
      </c>
      <c r="Z39" s="25">
        <v>1997</v>
      </c>
      <c r="AA39" s="25" t="s">
        <v>1156</v>
      </c>
      <c r="AB39" s="59" t="s">
        <v>3186</v>
      </c>
      <c r="AC39" s="42"/>
      <c r="AD39" s="42" t="str">
        <f>IF(ISNA(VLOOKUP(D39,'Liste en forme Garçons'!$C:$C,1,FALSE)),"","*")</f>
        <v>*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s="43" customFormat="1" x14ac:dyDescent="0.35">
      <c r="A40" s="65"/>
      <c r="B40" s="246" t="s">
        <v>342</v>
      </c>
      <c r="C40" s="246" t="s">
        <v>802</v>
      </c>
      <c r="D40" s="136" t="s">
        <v>1398</v>
      </c>
      <c r="E40" s="45" t="s">
        <v>1129</v>
      </c>
      <c r="F40" s="97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Franche-Comté</v>
      </c>
      <c r="G40" s="36">
        <f>LOOKUP(Z40-Paramètres!$E$1,Paramètres!$A$1:$A$20)</f>
        <v>-40</v>
      </c>
      <c r="H40" s="36" t="str">
        <f>LOOKUP(G40,Paramètres!$A$1:$B$20)</f>
        <v>S</v>
      </c>
      <c r="I40" s="37">
        <f t="shared" si="0"/>
        <v>10</v>
      </c>
      <c r="J40" s="116">
        <v>1059</v>
      </c>
      <c r="K40" s="38" t="s">
        <v>209</v>
      </c>
      <c r="L40" s="38"/>
      <c r="M40" s="52"/>
      <c r="N40" s="52"/>
      <c r="O40" s="77" t="str">
        <f t="shared" si="1"/>
        <v>80D</v>
      </c>
      <c r="P40" s="91">
        <f t="shared" si="2"/>
        <v>800000000000</v>
      </c>
      <c r="Q40" s="91">
        <f t="shared" si="3"/>
        <v>0</v>
      </c>
      <c r="R40" s="91">
        <f t="shared" si="4"/>
        <v>0</v>
      </c>
      <c r="S40" s="91">
        <f t="shared" si="5"/>
        <v>0</v>
      </c>
      <c r="T40" s="91">
        <f t="shared" si="6"/>
        <v>800000000000</v>
      </c>
      <c r="U40" s="92" t="str">
        <f t="shared" si="7"/>
        <v>80D</v>
      </c>
      <c r="V40" s="93">
        <f t="shared" si="8"/>
        <v>0</v>
      </c>
      <c r="W40" s="92" t="str">
        <f t="shared" si="9"/>
        <v>80D</v>
      </c>
      <c r="X40" s="93">
        <f t="shared" si="10"/>
        <v>0</v>
      </c>
      <c r="Y40" s="36" t="str">
        <f ca="1">LOOKUP(G40,Paramètres!$A$1:$A$20,Paramètres!$C$1:$C$21)</f>
        <v>+18</v>
      </c>
      <c r="Z40" s="25">
        <v>1990</v>
      </c>
      <c r="AA40" s="25" t="s">
        <v>1156</v>
      </c>
      <c r="AB40" s="59" t="s">
        <v>3186</v>
      </c>
      <c r="AC40" s="42"/>
      <c r="AD40" s="42" t="str">
        <f>IF(ISNA(VLOOKUP(D40,'Liste en forme Garçons'!$C:$C,1,FALSE)),"","*")</f>
        <v>*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  <row r="41" spans="1:46" s="43" customFormat="1" x14ac:dyDescent="0.35">
      <c r="A41" s="65"/>
      <c r="B41" s="32" t="s">
        <v>7</v>
      </c>
      <c r="C41" s="32" t="s">
        <v>65</v>
      </c>
      <c r="D41" s="138" t="s">
        <v>1235</v>
      </c>
      <c r="E41" s="49" t="s">
        <v>1123</v>
      </c>
      <c r="F41" s="97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6">
        <f>LOOKUP(Z41-Paramètres!$E$1,Paramètres!$A$1:$A$20)</f>
        <v>-50</v>
      </c>
      <c r="H41" s="36" t="str">
        <f>LOOKUP(G41,Paramètres!$A$1:$B$20)</f>
        <v>V1</v>
      </c>
      <c r="I41" s="37">
        <f t="shared" si="0"/>
        <v>13</v>
      </c>
      <c r="J41" s="116">
        <v>1364</v>
      </c>
      <c r="K41" s="25" t="s">
        <v>350</v>
      </c>
      <c r="L41" s="25"/>
      <c r="M41" s="25"/>
      <c r="N41" s="25"/>
      <c r="O41" s="77" t="str">
        <f t="shared" si="1"/>
        <v>65D</v>
      </c>
      <c r="P41" s="91">
        <f t="shared" si="2"/>
        <v>650000000000</v>
      </c>
      <c r="Q41" s="91">
        <f t="shared" si="3"/>
        <v>0</v>
      </c>
      <c r="R41" s="91">
        <f t="shared" si="4"/>
        <v>0</v>
      </c>
      <c r="S41" s="91">
        <f t="shared" si="5"/>
        <v>0</v>
      </c>
      <c r="T41" s="91">
        <f t="shared" si="6"/>
        <v>650000000000</v>
      </c>
      <c r="U41" s="92" t="str">
        <f t="shared" si="7"/>
        <v>65D</v>
      </c>
      <c r="V41" s="93">
        <f t="shared" si="8"/>
        <v>0</v>
      </c>
      <c r="W41" s="92" t="str">
        <f t="shared" si="9"/>
        <v>65D</v>
      </c>
      <c r="X41" s="93">
        <f t="shared" si="10"/>
        <v>0</v>
      </c>
      <c r="Y41" s="36" t="str">
        <f ca="1">LOOKUP(G41,Paramètres!$A$1:$A$20,Paramètres!$C$1:$C$21)</f>
        <v>+18</v>
      </c>
      <c r="Z41" s="25">
        <v>1970</v>
      </c>
      <c r="AA41" s="25" t="s">
        <v>1156</v>
      </c>
      <c r="AB41" s="59"/>
      <c r="AC41" s="42"/>
      <c r="AD41" s="42" t="str">
        <f>IF(ISNA(VLOOKUP(D41,'Liste en forme Garçons'!$C:$C,1,FALSE)),"","*")</f>
        <v>*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s="69" customFormat="1" x14ac:dyDescent="0.35">
      <c r="A42" s="65"/>
      <c r="B42" s="32" t="s">
        <v>455</v>
      </c>
      <c r="C42" s="32" t="s">
        <v>632</v>
      </c>
      <c r="D42" s="138" t="s">
        <v>1582</v>
      </c>
      <c r="E42" s="49" t="s">
        <v>335</v>
      </c>
      <c r="F42" s="97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6">
        <f>LOOKUP(Z42-Paramètres!$E$1,Paramètres!$A$1:$A$20)</f>
        <v>-40</v>
      </c>
      <c r="H42" s="36" t="str">
        <f>LOOKUP(G42,Paramètres!$A$1:$B$20)</f>
        <v>S</v>
      </c>
      <c r="I42" s="37">
        <f t="shared" si="0"/>
        <v>13</v>
      </c>
      <c r="J42" s="116">
        <v>1338</v>
      </c>
      <c r="K42" s="25" t="s">
        <v>350</v>
      </c>
      <c r="L42" s="25"/>
      <c r="M42" s="25"/>
      <c r="N42" s="25"/>
      <c r="O42" s="77" t="str">
        <f t="shared" si="1"/>
        <v>65D</v>
      </c>
      <c r="P42" s="91">
        <f t="shared" si="2"/>
        <v>650000000000</v>
      </c>
      <c r="Q42" s="91">
        <f t="shared" si="3"/>
        <v>0</v>
      </c>
      <c r="R42" s="91">
        <f t="shared" si="4"/>
        <v>0</v>
      </c>
      <c r="S42" s="91">
        <f t="shared" si="5"/>
        <v>0</v>
      </c>
      <c r="T42" s="91">
        <f t="shared" si="6"/>
        <v>650000000000</v>
      </c>
      <c r="U42" s="92" t="str">
        <f t="shared" si="7"/>
        <v>65D</v>
      </c>
      <c r="V42" s="93">
        <f t="shared" si="8"/>
        <v>0</v>
      </c>
      <c r="W42" s="92" t="str">
        <f t="shared" si="9"/>
        <v>65D</v>
      </c>
      <c r="X42" s="93">
        <f t="shared" si="10"/>
        <v>0</v>
      </c>
      <c r="Y42" s="36" t="str">
        <f ca="1">LOOKUP(G42,Paramètres!$A$1:$A$20,Paramètres!$C$1:$C$21)</f>
        <v>+18</v>
      </c>
      <c r="Z42" s="25">
        <v>1992</v>
      </c>
      <c r="AA42" s="25" t="s">
        <v>1156</v>
      </c>
      <c r="AB42" s="59"/>
      <c r="AC42" s="42"/>
      <c r="AD42" s="42" t="str">
        <f>IF(ISNA(VLOOKUP(D42,'Liste en forme Garçons'!$C:$C,1,FALSE)),"","*")</f>
        <v>*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6" s="43" customFormat="1" x14ac:dyDescent="0.35">
      <c r="A43" s="65"/>
      <c r="B43" s="46" t="s">
        <v>825</v>
      </c>
      <c r="C43" s="46" t="s">
        <v>941</v>
      </c>
      <c r="D43" s="136" t="s">
        <v>1265</v>
      </c>
      <c r="E43" s="64" t="s">
        <v>1009</v>
      </c>
      <c r="F43" s="97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6">
        <f>LOOKUP(Z43-Paramètres!$E$1,Paramètres!$A$1:$A$20)</f>
        <v>-60</v>
      </c>
      <c r="H43" s="36" t="str">
        <f>LOOKUP(G43,Paramètres!$A$1:$B$20)</f>
        <v>V2</v>
      </c>
      <c r="I43" s="37">
        <f t="shared" si="0"/>
        <v>11</v>
      </c>
      <c r="J43" s="116">
        <v>1115</v>
      </c>
      <c r="K43" s="52" t="s">
        <v>350</v>
      </c>
      <c r="L43" s="38"/>
      <c r="M43" s="38"/>
      <c r="N43" s="52"/>
      <c r="O43" s="77" t="str">
        <f t="shared" si="1"/>
        <v>65D</v>
      </c>
      <c r="P43" s="91">
        <f t="shared" si="2"/>
        <v>650000000000</v>
      </c>
      <c r="Q43" s="91">
        <f t="shared" si="3"/>
        <v>0</v>
      </c>
      <c r="R43" s="91">
        <f t="shared" si="4"/>
        <v>0</v>
      </c>
      <c r="S43" s="91">
        <f t="shared" si="5"/>
        <v>0</v>
      </c>
      <c r="T43" s="91">
        <f t="shared" si="6"/>
        <v>650000000000</v>
      </c>
      <c r="U43" s="92" t="str">
        <f t="shared" si="7"/>
        <v>65D</v>
      </c>
      <c r="V43" s="93">
        <f t="shared" si="8"/>
        <v>0</v>
      </c>
      <c r="W43" s="92" t="str">
        <f t="shared" si="9"/>
        <v>65D</v>
      </c>
      <c r="X43" s="93">
        <f t="shared" si="10"/>
        <v>0</v>
      </c>
      <c r="Y43" s="36" t="str">
        <f ca="1">LOOKUP(G43,Paramètres!$A$1:$A$20,Paramètres!$C$1:$C$21)</f>
        <v>+18</v>
      </c>
      <c r="Z43" s="25">
        <v>1965</v>
      </c>
      <c r="AA43" s="25" t="s">
        <v>1156</v>
      </c>
      <c r="AB43" s="59"/>
      <c r="AC43" s="42"/>
      <c r="AD43" s="42" t="str">
        <f>IF(ISNA(VLOOKUP(D43,'Liste en forme Garçons'!$C:$C,1,FALSE)),"","*")</f>
        <v>*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6" s="18" customFormat="1" x14ac:dyDescent="0.35">
      <c r="A44" s="65"/>
      <c r="B44" s="32" t="s">
        <v>25</v>
      </c>
      <c r="C44" s="32" t="s">
        <v>802</v>
      </c>
      <c r="D44" s="138" t="s">
        <v>1399</v>
      </c>
      <c r="E44" s="49" t="s">
        <v>1129</v>
      </c>
      <c r="F44" s="97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6">
        <f>LOOKUP(Z44-Paramètres!$E$1,Paramètres!$A$1:$A$20)</f>
        <v>-40</v>
      </c>
      <c r="H44" s="36" t="str">
        <f>LOOKUP(G44,Paramètres!$A$1:$B$20)</f>
        <v>S</v>
      </c>
      <c r="I44" s="37">
        <f t="shared" si="0"/>
        <v>9</v>
      </c>
      <c r="J44" s="116">
        <v>908</v>
      </c>
      <c r="K44" s="38" t="s">
        <v>350</v>
      </c>
      <c r="L44" s="38"/>
      <c r="M44" s="52"/>
      <c r="N44" s="52"/>
      <c r="O44" s="77" t="str">
        <f t="shared" si="1"/>
        <v>65D</v>
      </c>
      <c r="P44" s="91">
        <f t="shared" si="2"/>
        <v>650000000000</v>
      </c>
      <c r="Q44" s="91">
        <f t="shared" si="3"/>
        <v>0</v>
      </c>
      <c r="R44" s="91">
        <f t="shared" si="4"/>
        <v>0</v>
      </c>
      <c r="S44" s="91">
        <f t="shared" si="5"/>
        <v>0</v>
      </c>
      <c r="T44" s="91">
        <f t="shared" si="6"/>
        <v>650000000000</v>
      </c>
      <c r="U44" s="92" t="str">
        <f t="shared" si="7"/>
        <v>65D</v>
      </c>
      <c r="V44" s="93">
        <f t="shared" si="8"/>
        <v>0</v>
      </c>
      <c r="W44" s="92" t="str">
        <f t="shared" si="9"/>
        <v>65D</v>
      </c>
      <c r="X44" s="93">
        <f t="shared" si="10"/>
        <v>0</v>
      </c>
      <c r="Y44" s="36" t="str">
        <f ca="1">LOOKUP(G44,Paramètres!$A$1:$A$20,Paramètres!$C$1:$C$21)</f>
        <v>+18</v>
      </c>
      <c r="Z44" s="25">
        <v>1987</v>
      </c>
      <c r="AA44" s="25" t="s">
        <v>1156</v>
      </c>
      <c r="AB44" s="59"/>
      <c r="AC44" s="42"/>
      <c r="AD44" s="42" t="str">
        <f>IF(ISNA(VLOOKUP(D44,'Liste en forme Garçons'!$C:$C,1,FALSE)),"","*")</f>
        <v>*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18" customFormat="1" x14ac:dyDescent="0.35">
      <c r="A45" s="65"/>
      <c r="B45" s="32" t="s">
        <v>423</v>
      </c>
      <c r="C45" s="32" t="s">
        <v>1848</v>
      </c>
      <c r="D45" s="138" t="s">
        <v>1849</v>
      </c>
      <c r="E45" s="49" t="s">
        <v>841</v>
      </c>
      <c r="F45" s="97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6">
        <f>LOOKUP(Z45-Paramètres!$E$1,Paramètres!$A$1:$A$20)</f>
        <v>-60</v>
      </c>
      <c r="H45" s="36" t="str">
        <f>LOOKUP(G45,Paramètres!$A$1:$B$20)</f>
        <v>V2</v>
      </c>
      <c r="I45" s="37">
        <f t="shared" si="0"/>
        <v>10</v>
      </c>
      <c r="J45" s="116">
        <v>1094</v>
      </c>
      <c r="K45" s="2" t="s">
        <v>844</v>
      </c>
      <c r="L45" s="2"/>
      <c r="M45" s="2"/>
      <c r="N45" s="2"/>
      <c r="O45" s="77" t="str">
        <f t="shared" si="1"/>
        <v>52D</v>
      </c>
      <c r="P45" s="91">
        <f t="shared" si="2"/>
        <v>520000000000</v>
      </c>
      <c r="Q45" s="91">
        <f t="shared" si="3"/>
        <v>0</v>
      </c>
      <c r="R45" s="91">
        <f t="shared" si="4"/>
        <v>0</v>
      </c>
      <c r="S45" s="91">
        <f t="shared" si="5"/>
        <v>0</v>
      </c>
      <c r="T45" s="91">
        <f t="shared" si="6"/>
        <v>520000000000</v>
      </c>
      <c r="U45" s="92" t="str">
        <f t="shared" si="7"/>
        <v>52D</v>
      </c>
      <c r="V45" s="93">
        <f t="shared" si="8"/>
        <v>0</v>
      </c>
      <c r="W45" s="92" t="str">
        <f t="shared" si="9"/>
        <v>52D</v>
      </c>
      <c r="X45" s="93">
        <f t="shared" si="10"/>
        <v>0</v>
      </c>
      <c r="Y45" s="36" t="str">
        <f ca="1">LOOKUP(G45,Paramètres!$A$1:$A$20,Paramètres!$C$1:$C$21)</f>
        <v>+18</v>
      </c>
      <c r="Z45" s="25">
        <v>1961</v>
      </c>
      <c r="AA45" s="25" t="s">
        <v>1156</v>
      </c>
      <c r="AB45" s="59"/>
      <c r="AC45" s="42"/>
      <c r="AD45" s="42" t="str">
        <f>IF(ISNA(VLOOKUP(D45,'Liste en forme Garçons'!$C:$C,1,FALSE)),"","*")</f>
        <v>*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</row>
    <row r="46" spans="1:46" s="18" customFormat="1" x14ac:dyDescent="0.35">
      <c r="A46" s="65"/>
      <c r="B46" s="32" t="s">
        <v>115</v>
      </c>
      <c r="C46" s="32" t="s">
        <v>1204</v>
      </c>
      <c r="D46" s="138" t="s">
        <v>1828</v>
      </c>
      <c r="E46" s="49" t="s">
        <v>672</v>
      </c>
      <c r="F46" s="97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6">
        <f>LOOKUP(Z46-Paramètres!$E$1,Paramètres!$A$1:$A$20)</f>
        <v>-50</v>
      </c>
      <c r="H46" s="36" t="str">
        <f>LOOKUP(G46,Paramètres!$A$1:$B$20)</f>
        <v>V1</v>
      </c>
      <c r="I46" s="37">
        <f t="shared" si="0"/>
        <v>14</v>
      </c>
      <c r="J46" s="116">
        <v>1477</v>
      </c>
      <c r="K46" s="2" t="s">
        <v>181</v>
      </c>
      <c r="L46" s="2"/>
      <c r="M46" s="2"/>
      <c r="N46" s="2"/>
      <c r="O46" s="77" t="str">
        <f t="shared" si="1"/>
        <v>50D</v>
      </c>
      <c r="P46" s="91">
        <f t="shared" si="2"/>
        <v>500000000000</v>
      </c>
      <c r="Q46" s="91">
        <f t="shared" si="3"/>
        <v>0</v>
      </c>
      <c r="R46" s="91">
        <f t="shared" si="4"/>
        <v>0</v>
      </c>
      <c r="S46" s="91">
        <f t="shared" si="5"/>
        <v>0</v>
      </c>
      <c r="T46" s="91">
        <f t="shared" si="6"/>
        <v>500000000000</v>
      </c>
      <c r="U46" s="92" t="str">
        <f t="shared" si="7"/>
        <v>50D</v>
      </c>
      <c r="V46" s="93">
        <f t="shared" si="8"/>
        <v>0</v>
      </c>
      <c r="W46" s="92" t="str">
        <f t="shared" si="9"/>
        <v>50D</v>
      </c>
      <c r="X46" s="93">
        <f t="shared" si="10"/>
        <v>0</v>
      </c>
      <c r="Y46" s="36" t="str">
        <f ca="1">LOOKUP(G46,Paramètres!$A$1:$A$20,Paramètres!$C$1:$C$21)</f>
        <v>+18</v>
      </c>
      <c r="Z46" s="25">
        <v>1974</v>
      </c>
      <c r="AA46" s="25" t="s">
        <v>1156</v>
      </c>
      <c r="AB46" s="59"/>
      <c r="AC46" s="42"/>
      <c r="AD46" s="42" t="str">
        <f>IF(ISNA(VLOOKUP(D46,'Liste en forme Garçons'!$C:$C,1,FALSE)),"","*")</f>
        <v>*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</row>
    <row r="47" spans="1:46" s="67" customFormat="1" x14ac:dyDescent="0.35">
      <c r="A47" s="65"/>
      <c r="B47" s="32" t="s">
        <v>7</v>
      </c>
      <c r="C47" s="32" t="s">
        <v>948</v>
      </c>
      <c r="D47" s="138" t="s">
        <v>1250</v>
      </c>
      <c r="E47" s="33" t="s">
        <v>1008</v>
      </c>
      <c r="F47" s="97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6">
        <f>LOOKUP(Z47-Paramètres!$E$1,Paramètres!$A$1:$A$20)</f>
        <v>-60</v>
      </c>
      <c r="H47" s="36" t="str">
        <f>LOOKUP(G47,Paramètres!$A$1:$B$20)</f>
        <v>V2</v>
      </c>
      <c r="I47" s="37">
        <f t="shared" si="0"/>
        <v>12</v>
      </c>
      <c r="J47" s="116">
        <v>1276</v>
      </c>
      <c r="K47" s="52" t="s">
        <v>181</v>
      </c>
      <c r="L47" s="38"/>
      <c r="M47" s="38"/>
      <c r="N47" s="52"/>
      <c r="O47" s="77" t="str">
        <f t="shared" si="1"/>
        <v>50D</v>
      </c>
      <c r="P47" s="91">
        <f t="shared" si="2"/>
        <v>500000000000</v>
      </c>
      <c r="Q47" s="91">
        <f t="shared" si="3"/>
        <v>0</v>
      </c>
      <c r="R47" s="91">
        <f t="shared" si="4"/>
        <v>0</v>
      </c>
      <c r="S47" s="91">
        <f t="shared" si="5"/>
        <v>0</v>
      </c>
      <c r="T47" s="91">
        <f t="shared" si="6"/>
        <v>500000000000</v>
      </c>
      <c r="U47" s="92" t="str">
        <f t="shared" si="7"/>
        <v>50D</v>
      </c>
      <c r="V47" s="93">
        <f t="shared" si="8"/>
        <v>0</v>
      </c>
      <c r="W47" s="92" t="str">
        <f t="shared" si="9"/>
        <v>50D</v>
      </c>
      <c r="X47" s="93">
        <f t="shared" si="10"/>
        <v>0</v>
      </c>
      <c r="Y47" s="36" t="str">
        <f ca="1">LOOKUP(G47,Paramètres!$A$1:$A$20,Paramètres!$C$1:$C$21)</f>
        <v>+18</v>
      </c>
      <c r="Z47" s="25">
        <v>1962</v>
      </c>
      <c r="AA47" s="25" t="s">
        <v>1156</v>
      </c>
      <c r="AB47" s="59"/>
      <c r="AC47" s="42"/>
      <c r="AD47" s="42" t="str">
        <f>IF(ISNA(VLOOKUP(D47,'Liste en forme Garçons'!$C:$C,1,FALSE)),"","*")</f>
        <v>*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</row>
    <row r="48" spans="1:46" s="43" customFormat="1" x14ac:dyDescent="0.35">
      <c r="A48" s="65"/>
      <c r="B48" s="32" t="s">
        <v>685</v>
      </c>
      <c r="C48" s="32" t="s">
        <v>1187</v>
      </c>
      <c r="D48" s="138" t="s">
        <v>1556</v>
      </c>
      <c r="E48" s="49" t="s">
        <v>1121</v>
      </c>
      <c r="F48" s="97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Franche-Comté</v>
      </c>
      <c r="G48" s="36">
        <f>LOOKUP(Z48-Paramètres!$E$1,Paramètres!$A$1:$A$20)</f>
        <v>-40</v>
      </c>
      <c r="H48" s="36" t="str">
        <f>LOOKUP(G48,Paramètres!$A$1:$B$20)</f>
        <v>S</v>
      </c>
      <c r="I48" s="37">
        <f t="shared" si="0"/>
        <v>11</v>
      </c>
      <c r="J48" s="116">
        <v>1173</v>
      </c>
      <c r="K48" s="38" t="s">
        <v>181</v>
      </c>
      <c r="L48" s="38"/>
      <c r="M48" s="38"/>
      <c r="N48" s="38"/>
      <c r="O48" s="77" t="str">
        <f t="shared" si="1"/>
        <v>50D</v>
      </c>
      <c r="P48" s="91">
        <f t="shared" si="2"/>
        <v>500000000000</v>
      </c>
      <c r="Q48" s="91">
        <f t="shared" si="3"/>
        <v>0</v>
      </c>
      <c r="R48" s="91">
        <f t="shared" si="4"/>
        <v>0</v>
      </c>
      <c r="S48" s="91">
        <f t="shared" si="5"/>
        <v>0</v>
      </c>
      <c r="T48" s="91">
        <f t="shared" si="6"/>
        <v>500000000000</v>
      </c>
      <c r="U48" s="92" t="str">
        <f t="shared" si="7"/>
        <v>50D</v>
      </c>
      <c r="V48" s="93">
        <f t="shared" si="8"/>
        <v>0</v>
      </c>
      <c r="W48" s="92" t="str">
        <f t="shared" si="9"/>
        <v>50D</v>
      </c>
      <c r="X48" s="93">
        <f t="shared" si="10"/>
        <v>0</v>
      </c>
      <c r="Y48" s="36" t="str">
        <f ca="1">LOOKUP(G48,Paramètres!$A$1:$A$20,Paramètres!$C$1:$C$21)</f>
        <v>+18</v>
      </c>
      <c r="Z48" s="25">
        <v>1981</v>
      </c>
      <c r="AA48" s="25" t="s">
        <v>1156</v>
      </c>
      <c r="AB48" s="59"/>
      <c r="AC48" s="42"/>
      <c r="AD48" s="42" t="str">
        <f>IF(ISNA(VLOOKUP(D48,'Liste en forme Garçons'!$C:$C,1,FALSE)),"","*")</f>
        <v>*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</row>
    <row r="49" spans="1:46" s="43" customFormat="1" x14ac:dyDescent="0.35">
      <c r="A49" s="65"/>
      <c r="B49" s="32" t="s">
        <v>824</v>
      </c>
      <c r="C49" s="32" t="s">
        <v>775</v>
      </c>
      <c r="D49" s="138" t="s">
        <v>1368</v>
      </c>
      <c r="E49" s="49" t="s">
        <v>846</v>
      </c>
      <c r="F49" s="97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Franche-Comté</v>
      </c>
      <c r="G49" s="36">
        <f>LOOKUP(Z49-Paramètres!$E$1,Paramètres!$A$1:$A$20)</f>
        <v>-60</v>
      </c>
      <c r="H49" s="36" t="str">
        <f>LOOKUP(G49,Paramètres!$A$1:$B$20)</f>
        <v>V2</v>
      </c>
      <c r="I49" s="37">
        <f t="shared" si="0"/>
        <v>10</v>
      </c>
      <c r="J49" s="116">
        <v>1003</v>
      </c>
      <c r="K49" s="47" t="s">
        <v>845</v>
      </c>
      <c r="L49" s="47"/>
      <c r="M49" s="25"/>
      <c r="N49" s="25"/>
      <c r="O49" s="77" t="str">
        <f t="shared" si="1"/>
        <v>42D</v>
      </c>
      <c r="P49" s="91">
        <f t="shared" si="2"/>
        <v>420000000000</v>
      </c>
      <c r="Q49" s="91">
        <f t="shared" si="3"/>
        <v>0</v>
      </c>
      <c r="R49" s="91">
        <f t="shared" si="4"/>
        <v>0</v>
      </c>
      <c r="S49" s="91">
        <f t="shared" si="5"/>
        <v>0</v>
      </c>
      <c r="T49" s="91">
        <f t="shared" si="6"/>
        <v>420000000000</v>
      </c>
      <c r="U49" s="92" t="str">
        <f t="shared" si="7"/>
        <v>42D</v>
      </c>
      <c r="V49" s="93">
        <f t="shared" si="8"/>
        <v>0</v>
      </c>
      <c r="W49" s="92" t="str">
        <f t="shared" si="9"/>
        <v>42D</v>
      </c>
      <c r="X49" s="93">
        <f t="shared" si="10"/>
        <v>0</v>
      </c>
      <c r="Y49" s="36" t="str">
        <f ca="1">LOOKUP(G49,Paramètres!$A$1:$A$20,Paramètres!$C$1:$C$21)</f>
        <v>+18</v>
      </c>
      <c r="Z49" s="25">
        <v>1963</v>
      </c>
      <c r="AA49" s="25" t="s">
        <v>1156</v>
      </c>
      <c r="AB49" s="59"/>
      <c r="AD49" s="42" t="str">
        <f>IF(ISNA(VLOOKUP(D49,'Liste en forme Garçons'!$C:$C,1,FALSE)),"","*")</f>
        <v>*</v>
      </c>
    </row>
    <row r="50" spans="1:46" s="43" customFormat="1" x14ac:dyDescent="0.35">
      <c r="A50" s="65"/>
      <c r="B50" s="32" t="s">
        <v>1170</v>
      </c>
      <c r="C50" s="32" t="s">
        <v>1176</v>
      </c>
      <c r="D50" s="138" t="s">
        <v>1366</v>
      </c>
      <c r="E50" s="49" t="s">
        <v>336</v>
      </c>
      <c r="F50" s="97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Franche-Comté</v>
      </c>
      <c r="G50" s="36">
        <f>LOOKUP(Z50-Paramètres!$E$1,Paramètres!$A$1:$A$20)</f>
        <v>-50</v>
      </c>
      <c r="H50" s="36" t="str">
        <f>LOOKUP(G50,Paramètres!$A$1:$B$20)</f>
        <v>V1</v>
      </c>
      <c r="I50" s="37">
        <f t="shared" si="0"/>
        <v>15</v>
      </c>
      <c r="J50" s="116">
        <v>1562</v>
      </c>
      <c r="K50" s="38" t="s">
        <v>186</v>
      </c>
      <c r="L50" s="38"/>
      <c r="M50" s="38"/>
      <c r="N50" s="38"/>
      <c r="O50" s="77" t="str">
        <f t="shared" si="1"/>
        <v>40D</v>
      </c>
      <c r="P50" s="91">
        <f t="shared" si="2"/>
        <v>400000000000</v>
      </c>
      <c r="Q50" s="91">
        <f t="shared" si="3"/>
        <v>0</v>
      </c>
      <c r="R50" s="91">
        <f t="shared" si="4"/>
        <v>0</v>
      </c>
      <c r="S50" s="91">
        <f t="shared" si="5"/>
        <v>0</v>
      </c>
      <c r="T50" s="91">
        <f t="shared" si="6"/>
        <v>400000000000</v>
      </c>
      <c r="U50" s="92" t="str">
        <f t="shared" si="7"/>
        <v>40D</v>
      </c>
      <c r="V50" s="93">
        <f t="shared" si="8"/>
        <v>0</v>
      </c>
      <c r="W50" s="92" t="str">
        <f t="shared" si="9"/>
        <v>40D</v>
      </c>
      <c r="X50" s="93">
        <f t="shared" si="10"/>
        <v>0</v>
      </c>
      <c r="Y50" s="36" t="str">
        <f ca="1">LOOKUP(G50,Paramètres!$A$1:$A$20,Paramètres!$C$1:$C$21)</f>
        <v>+18</v>
      </c>
      <c r="Z50" s="25">
        <v>1971</v>
      </c>
      <c r="AA50" s="25" t="s">
        <v>1156</v>
      </c>
      <c r="AB50" s="59"/>
      <c r="AC50" s="42"/>
      <c r="AD50" s="42" t="str">
        <f>IF(ISNA(VLOOKUP(D50,'Liste en forme Garçons'!$C:$C,1,FALSE)),"","*")</f>
        <v>*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</row>
    <row r="51" spans="1:46" s="43" customFormat="1" x14ac:dyDescent="0.35">
      <c r="A51" s="65"/>
      <c r="B51" s="32" t="s">
        <v>412</v>
      </c>
      <c r="C51" s="32" t="s">
        <v>492</v>
      </c>
      <c r="D51" s="138" t="s">
        <v>1636</v>
      </c>
      <c r="E51" s="33" t="s">
        <v>1121</v>
      </c>
      <c r="F51" s="97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Franche-Comté</v>
      </c>
      <c r="G51" s="36">
        <f>LOOKUP(Z51-Paramètres!$E$1,Paramètres!$A$1:$A$20)</f>
        <v>-60</v>
      </c>
      <c r="H51" s="36" t="str">
        <f>LOOKUP(G51,Paramètres!$A$1:$B$20)</f>
        <v>V2</v>
      </c>
      <c r="I51" s="37">
        <f t="shared" si="0"/>
        <v>12</v>
      </c>
      <c r="J51" s="116">
        <v>1258</v>
      </c>
      <c r="K51" s="38" t="s">
        <v>186</v>
      </c>
      <c r="L51" s="38"/>
      <c r="M51" s="38"/>
      <c r="N51" s="38"/>
      <c r="O51" s="77" t="str">
        <f t="shared" si="1"/>
        <v>40D</v>
      </c>
      <c r="P51" s="91">
        <f t="shared" si="2"/>
        <v>400000000000</v>
      </c>
      <c r="Q51" s="91">
        <f t="shared" si="3"/>
        <v>0</v>
      </c>
      <c r="R51" s="91">
        <f t="shared" si="4"/>
        <v>0</v>
      </c>
      <c r="S51" s="91">
        <f t="shared" si="5"/>
        <v>0</v>
      </c>
      <c r="T51" s="91">
        <f t="shared" si="6"/>
        <v>400000000000</v>
      </c>
      <c r="U51" s="92" t="str">
        <f t="shared" si="7"/>
        <v>40D</v>
      </c>
      <c r="V51" s="93">
        <f t="shared" si="8"/>
        <v>0</v>
      </c>
      <c r="W51" s="92" t="str">
        <f t="shared" si="9"/>
        <v>40D</v>
      </c>
      <c r="X51" s="93">
        <f t="shared" si="10"/>
        <v>0</v>
      </c>
      <c r="Y51" s="36" t="str">
        <f ca="1">LOOKUP(G51,Paramètres!$A$1:$A$20,Paramètres!$C$1:$C$21)</f>
        <v>+18</v>
      </c>
      <c r="Z51" s="25">
        <v>1956</v>
      </c>
      <c r="AA51" s="25" t="s">
        <v>1156</v>
      </c>
      <c r="AB51" s="59"/>
      <c r="AC51" s="42"/>
      <c r="AD51" s="42" t="str">
        <f>IF(ISNA(VLOOKUP(D51,'Liste en forme Garçons'!$C:$C,1,FALSE)),"","*")</f>
        <v>*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1:46" s="71" customFormat="1" x14ac:dyDescent="0.35">
      <c r="A52" s="65"/>
      <c r="B52" s="46" t="s">
        <v>1103</v>
      </c>
      <c r="C52" s="46" t="s">
        <v>3217</v>
      </c>
      <c r="D52" s="136" t="s">
        <v>3218</v>
      </c>
      <c r="E52" s="45" t="s">
        <v>1020</v>
      </c>
      <c r="F52" s="97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Franche-Comté</v>
      </c>
      <c r="G52" s="36">
        <f>LOOKUP(Z52-Paramètres!$E$1,Paramètres!$A$1:$A$20)</f>
        <v>-40</v>
      </c>
      <c r="H52" s="36" t="str">
        <f>LOOKUP(G52,Paramètres!$A$1:$B$20)</f>
        <v>S</v>
      </c>
      <c r="I52" s="37">
        <f t="shared" si="0"/>
        <v>9</v>
      </c>
      <c r="J52" s="118">
        <v>999</v>
      </c>
      <c r="K52" s="38" t="s">
        <v>186</v>
      </c>
      <c r="L52" s="38"/>
      <c r="M52" s="52"/>
      <c r="N52" s="52"/>
      <c r="O52" s="77" t="str">
        <f t="shared" si="1"/>
        <v>40D</v>
      </c>
      <c r="P52" s="91">
        <f t="shared" si="2"/>
        <v>400000000000</v>
      </c>
      <c r="Q52" s="91">
        <f t="shared" si="3"/>
        <v>0</v>
      </c>
      <c r="R52" s="91">
        <f t="shared" si="4"/>
        <v>0</v>
      </c>
      <c r="S52" s="91">
        <f t="shared" si="5"/>
        <v>0</v>
      </c>
      <c r="T52" s="91">
        <f t="shared" si="6"/>
        <v>400000000000</v>
      </c>
      <c r="U52" s="92" t="str">
        <f t="shared" si="7"/>
        <v>40D</v>
      </c>
      <c r="V52" s="93">
        <f t="shared" si="8"/>
        <v>0</v>
      </c>
      <c r="W52" s="92" t="str">
        <f t="shared" si="9"/>
        <v>40D</v>
      </c>
      <c r="X52" s="93">
        <f t="shared" si="10"/>
        <v>0</v>
      </c>
      <c r="Y52" s="36" t="str">
        <f ca="1">LOOKUP(G52,Paramètres!$A$1:$A$20,Paramètres!$C$1:$C$21)</f>
        <v>+18</v>
      </c>
      <c r="Z52" s="25">
        <v>1977</v>
      </c>
      <c r="AA52" s="25" t="s">
        <v>1156</v>
      </c>
      <c r="AB52" s="59"/>
      <c r="AC52" s="42"/>
      <c r="AD52" s="42" t="str">
        <f>IF(ISNA(VLOOKUP(D52,'Liste en forme Garçons'!$C:$C,1,FALSE)),"","*")</f>
        <v>*</v>
      </c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1:46" s="71" customFormat="1" x14ac:dyDescent="0.35">
      <c r="A53" s="65"/>
      <c r="B53" s="46" t="s">
        <v>136</v>
      </c>
      <c r="C53" s="46" t="s">
        <v>764</v>
      </c>
      <c r="D53" s="136" t="s">
        <v>1383</v>
      </c>
      <c r="E53" s="45" t="s">
        <v>855</v>
      </c>
      <c r="F53" s="97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Franche-Comté</v>
      </c>
      <c r="G53" s="36">
        <f>LOOKUP(Z53-Paramètres!$E$1,Paramètres!$A$1:$A$20)</f>
        <v>-70</v>
      </c>
      <c r="H53" s="36" t="str">
        <f>LOOKUP(G53,Paramètres!$A$1:$B$20)</f>
        <v>V3</v>
      </c>
      <c r="I53" s="37">
        <f t="shared" si="0"/>
        <v>8</v>
      </c>
      <c r="J53" s="118">
        <v>897</v>
      </c>
      <c r="K53" s="38" t="s">
        <v>847</v>
      </c>
      <c r="L53" s="38"/>
      <c r="M53" s="52"/>
      <c r="N53" s="52"/>
      <c r="O53" s="77" t="str">
        <f t="shared" si="1"/>
        <v>37D</v>
      </c>
      <c r="P53" s="91">
        <f t="shared" si="2"/>
        <v>370000000000</v>
      </c>
      <c r="Q53" s="91">
        <f t="shared" si="3"/>
        <v>0</v>
      </c>
      <c r="R53" s="91">
        <f t="shared" si="4"/>
        <v>0</v>
      </c>
      <c r="S53" s="91">
        <f t="shared" si="5"/>
        <v>0</v>
      </c>
      <c r="T53" s="91">
        <f t="shared" si="6"/>
        <v>370000000000</v>
      </c>
      <c r="U53" s="92" t="str">
        <f t="shared" si="7"/>
        <v>37D</v>
      </c>
      <c r="V53" s="93">
        <f t="shared" si="8"/>
        <v>0</v>
      </c>
      <c r="W53" s="92" t="str">
        <f t="shared" si="9"/>
        <v>37D</v>
      </c>
      <c r="X53" s="93">
        <f t="shared" si="10"/>
        <v>0</v>
      </c>
      <c r="Y53" s="36" t="str">
        <f ca="1">LOOKUP(G53,Paramètres!$A$1:$A$20,Paramètres!$C$1:$C$21)</f>
        <v>+18</v>
      </c>
      <c r="Z53" s="25">
        <v>1952</v>
      </c>
      <c r="AA53" s="25" t="s">
        <v>1156</v>
      </c>
      <c r="AB53" s="59"/>
      <c r="AC53" s="42"/>
      <c r="AD53" s="42" t="str">
        <f>IF(ISNA(VLOOKUP(D53,'Liste en forme Garçons'!$C:$C,1,FALSE)),"","*")</f>
        <v>*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6" s="66" customFormat="1" x14ac:dyDescent="0.35">
      <c r="A54" s="65"/>
      <c r="B54" s="32" t="s">
        <v>412</v>
      </c>
      <c r="C54" s="32" t="s">
        <v>784</v>
      </c>
      <c r="D54" s="138" t="s">
        <v>1546</v>
      </c>
      <c r="E54" s="49" t="s">
        <v>327</v>
      </c>
      <c r="F54" s="97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Franche-Comté</v>
      </c>
      <c r="G54" s="36">
        <f>LOOKUP(Z54-Paramètres!$E$1,Paramètres!$A$1:$A$20)</f>
        <v>-50</v>
      </c>
      <c r="H54" s="36" t="str">
        <f>LOOKUP(G54,Paramètres!$A$1:$B$20)</f>
        <v>V1</v>
      </c>
      <c r="I54" s="37">
        <f t="shared" si="0"/>
        <v>14</v>
      </c>
      <c r="J54" s="116">
        <v>1497</v>
      </c>
      <c r="K54" s="38" t="s">
        <v>210</v>
      </c>
      <c r="L54" s="38"/>
      <c r="M54" s="38"/>
      <c r="N54" s="38"/>
      <c r="O54" s="77" t="str">
        <f t="shared" si="1"/>
        <v>35D</v>
      </c>
      <c r="P54" s="91">
        <f t="shared" si="2"/>
        <v>350000000000</v>
      </c>
      <c r="Q54" s="91">
        <f t="shared" si="3"/>
        <v>0</v>
      </c>
      <c r="R54" s="91">
        <f t="shared" si="4"/>
        <v>0</v>
      </c>
      <c r="S54" s="91">
        <f t="shared" si="5"/>
        <v>0</v>
      </c>
      <c r="T54" s="91">
        <f t="shared" si="6"/>
        <v>350000000000</v>
      </c>
      <c r="U54" s="92" t="str">
        <f t="shared" si="7"/>
        <v>35D</v>
      </c>
      <c r="V54" s="93">
        <f t="shared" si="8"/>
        <v>0</v>
      </c>
      <c r="W54" s="92" t="str">
        <f t="shared" si="9"/>
        <v>35D</v>
      </c>
      <c r="X54" s="93">
        <f t="shared" si="10"/>
        <v>0</v>
      </c>
      <c r="Y54" s="36" t="str">
        <f ca="1">LOOKUP(G54,Paramètres!$A$1:$A$20,Paramètres!$C$1:$C$21)</f>
        <v>+18</v>
      </c>
      <c r="Z54" s="25">
        <v>1967</v>
      </c>
      <c r="AA54" s="25" t="s">
        <v>1156</v>
      </c>
      <c r="AB54" s="59"/>
      <c r="AC54" s="18"/>
      <c r="AD54" s="42" t="str">
        <f>IF(ISNA(VLOOKUP(D54,'Liste en forme Garçons'!$C:$C,1,FALSE)),"","*")</f>
        <v>*</v>
      </c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s="43" customFormat="1" x14ac:dyDescent="0.35">
      <c r="A55" s="65"/>
      <c r="B55" s="32" t="s">
        <v>890</v>
      </c>
      <c r="C55" s="32" t="s">
        <v>962</v>
      </c>
      <c r="D55" s="138" t="s">
        <v>1273</v>
      </c>
      <c r="E55" s="33" t="s">
        <v>1014</v>
      </c>
      <c r="F55" s="97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Franche-Comté</v>
      </c>
      <c r="G55" s="36">
        <f>LOOKUP(Z55-Paramètres!$E$1,Paramètres!$A$1:$A$20)</f>
        <v>-21</v>
      </c>
      <c r="H55" s="36" t="str">
        <f>LOOKUP(G55,Paramètres!$A$1:$B$20)</f>
        <v>S</v>
      </c>
      <c r="I55" s="37">
        <f t="shared" si="0"/>
        <v>9</v>
      </c>
      <c r="J55" s="116">
        <v>992</v>
      </c>
      <c r="K55" s="52" t="s">
        <v>210</v>
      </c>
      <c r="L55" s="38"/>
      <c r="M55" s="38"/>
      <c r="N55" s="52"/>
      <c r="O55" s="77" t="str">
        <f t="shared" si="1"/>
        <v>35D</v>
      </c>
      <c r="P55" s="91">
        <f t="shared" si="2"/>
        <v>350000000000</v>
      </c>
      <c r="Q55" s="91">
        <f t="shared" si="3"/>
        <v>0</v>
      </c>
      <c r="R55" s="91">
        <f t="shared" si="4"/>
        <v>0</v>
      </c>
      <c r="S55" s="91">
        <f t="shared" si="5"/>
        <v>0</v>
      </c>
      <c r="T55" s="91">
        <f t="shared" si="6"/>
        <v>350000000000</v>
      </c>
      <c r="U55" s="92" t="str">
        <f t="shared" si="7"/>
        <v>35D</v>
      </c>
      <c r="V55" s="93">
        <f t="shared" si="8"/>
        <v>0</v>
      </c>
      <c r="W55" s="92" t="str">
        <f t="shared" si="9"/>
        <v>35D</v>
      </c>
      <c r="X55" s="93">
        <f t="shared" si="10"/>
        <v>0</v>
      </c>
      <c r="Y55" s="36" t="str">
        <f ca="1">LOOKUP(G55,Paramètres!$A$1:$A$20,Paramètres!$C$1:$C$21)</f>
        <v>+18</v>
      </c>
      <c r="Z55" s="25">
        <v>1995</v>
      </c>
      <c r="AA55" s="25" t="s">
        <v>1156</v>
      </c>
      <c r="AB55" s="59"/>
      <c r="AC55" s="42"/>
      <c r="AD55" s="42" t="str">
        <f>IF(ISNA(VLOOKUP(D55,'Liste en forme Garçons'!$C:$C,1,FALSE)),"","*")</f>
        <v>*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</row>
    <row r="56" spans="1:46" s="43" customFormat="1" x14ac:dyDescent="0.35">
      <c r="A56" s="65"/>
      <c r="B56" s="32" t="s">
        <v>317</v>
      </c>
      <c r="C56" s="32" t="s">
        <v>318</v>
      </c>
      <c r="D56" s="138" t="s">
        <v>1604</v>
      </c>
      <c r="E56" s="49" t="s">
        <v>56</v>
      </c>
      <c r="F56" s="97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Franche-Comté</v>
      </c>
      <c r="G56" s="36">
        <f>LOOKUP(Z56-Paramètres!$E$1,Paramètres!$A$1:$A$20)</f>
        <v>-20</v>
      </c>
      <c r="H56" s="36" t="str">
        <f>LOOKUP(G56,Paramètres!$A$1:$B$20)</f>
        <v>S</v>
      </c>
      <c r="I56" s="37">
        <f t="shared" si="0"/>
        <v>9</v>
      </c>
      <c r="J56" s="116">
        <v>985</v>
      </c>
      <c r="K56" s="52" t="s">
        <v>210</v>
      </c>
      <c r="L56" s="38"/>
      <c r="M56" s="38"/>
      <c r="N56" s="38"/>
      <c r="O56" s="77" t="str">
        <f t="shared" si="1"/>
        <v>35D</v>
      </c>
      <c r="P56" s="91">
        <f t="shared" si="2"/>
        <v>350000000000</v>
      </c>
      <c r="Q56" s="91">
        <f t="shared" si="3"/>
        <v>0</v>
      </c>
      <c r="R56" s="91">
        <f t="shared" si="4"/>
        <v>0</v>
      </c>
      <c r="S56" s="91">
        <f t="shared" si="5"/>
        <v>0</v>
      </c>
      <c r="T56" s="91">
        <f t="shared" si="6"/>
        <v>350000000000</v>
      </c>
      <c r="U56" s="92" t="str">
        <f t="shared" si="7"/>
        <v>35D</v>
      </c>
      <c r="V56" s="93">
        <f t="shared" si="8"/>
        <v>0</v>
      </c>
      <c r="W56" s="92" t="str">
        <f t="shared" si="9"/>
        <v>35D</v>
      </c>
      <c r="X56" s="93">
        <f t="shared" si="10"/>
        <v>0</v>
      </c>
      <c r="Y56" s="36" t="str">
        <f ca="1">LOOKUP(G56,Paramètres!$A$1:$A$20,Paramètres!$C$1:$C$21)</f>
        <v>+18</v>
      </c>
      <c r="Z56" s="25">
        <v>1996</v>
      </c>
      <c r="AA56" s="25" t="s">
        <v>1156</v>
      </c>
      <c r="AB56" s="59"/>
      <c r="AC56" s="42"/>
      <c r="AD56" s="42" t="str">
        <f>IF(ISNA(VLOOKUP(D56,'Liste en forme Garçons'!$C:$C,1,FALSE)),"","*")</f>
        <v>*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</row>
    <row r="57" spans="1:46" s="18" customFormat="1" x14ac:dyDescent="0.35">
      <c r="A57" s="65"/>
      <c r="B57" s="32" t="s">
        <v>823</v>
      </c>
      <c r="C57" s="32" t="s">
        <v>773</v>
      </c>
      <c r="D57" s="138" t="s">
        <v>1417</v>
      </c>
      <c r="E57" s="49" t="s">
        <v>843</v>
      </c>
      <c r="F57" s="97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Franche-Comté</v>
      </c>
      <c r="G57" s="36">
        <f>LOOKUP(Z57-Paramètres!$E$1,Paramètres!$A$1:$A$20)</f>
        <v>-50</v>
      </c>
      <c r="H57" s="36" t="str">
        <f>LOOKUP(G57,Paramètres!$A$1:$B$20)</f>
        <v>V1</v>
      </c>
      <c r="I57" s="37">
        <f t="shared" si="0"/>
        <v>10</v>
      </c>
      <c r="J57" s="116">
        <v>1041</v>
      </c>
      <c r="K57" s="47" t="s">
        <v>849</v>
      </c>
      <c r="L57" s="47"/>
      <c r="M57" s="25"/>
      <c r="N57" s="25"/>
      <c r="O57" s="77" t="str">
        <f t="shared" si="1"/>
        <v>32D</v>
      </c>
      <c r="P57" s="91">
        <f t="shared" si="2"/>
        <v>320000000000</v>
      </c>
      <c r="Q57" s="91">
        <f t="shared" si="3"/>
        <v>0</v>
      </c>
      <c r="R57" s="91">
        <f t="shared" si="4"/>
        <v>0</v>
      </c>
      <c r="S57" s="91">
        <f t="shared" si="5"/>
        <v>0</v>
      </c>
      <c r="T57" s="91">
        <f t="shared" si="6"/>
        <v>320000000000</v>
      </c>
      <c r="U57" s="92" t="str">
        <f t="shared" si="7"/>
        <v>32D</v>
      </c>
      <c r="V57" s="93">
        <f t="shared" si="8"/>
        <v>0</v>
      </c>
      <c r="W57" s="92" t="str">
        <f t="shared" si="9"/>
        <v>32D</v>
      </c>
      <c r="X57" s="93">
        <f t="shared" si="10"/>
        <v>0</v>
      </c>
      <c r="Y57" s="36" t="str">
        <f ca="1">LOOKUP(G57,Paramètres!$A$1:$A$20,Paramètres!$C$1:$C$21)</f>
        <v>+18</v>
      </c>
      <c r="Z57" s="25">
        <v>1966</v>
      </c>
      <c r="AA57" s="25" t="s">
        <v>1156</v>
      </c>
      <c r="AB57" s="59"/>
      <c r="AC57" s="42"/>
      <c r="AD57" s="42" t="str">
        <f>IF(ISNA(VLOOKUP(D57,'Liste en forme Garçons'!$C:$C,1,FALSE)),"","*")</f>
        <v>*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</row>
    <row r="58" spans="1:46" s="43" customFormat="1" x14ac:dyDescent="0.35">
      <c r="A58" s="65"/>
      <c r="B58" s="46" t="s">
        <v>30</v>
      </c>
      <c r="C58" s="46" t="s">
        <v>2591</v>
      </c>
      <c r="D58" s="136" t="s">
        <v>2616</v>
      </c>
      <c r="E58" s="64" t="s">
        <v>665</v>
      </c>
      <c r="F58" s="97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Franche-Comté</v>
      </c>
      <c r="G58" s="36">
        <f>LOOKUP(Z58-Paramètres!$E$1,Paramètres!$A$1:$A$20)</f>
        <v>-40</v>
      </c>
      <c r="H58" s="36" t="str">
        <f>LOOKUP(G58,Paramètres!$A$1:$B$20)</f>
        <v>S</v>
      </c>
      <c r="I58" s="37">
        <f t="shared" si="0"/>
        <v>13</v>
      </c>
      <c r="J58" s="116">
        <v>1373</v>
      </c>
      <c r="K58" s="52" t="s">
        <v>182</v>
      </c>
      <c r="L58" s="38"/>
      <c r="M58" s="38"/>
      <c r="N58" s="52"/>
      <c r="O58" s="77" t="str">
        <f t="shared" si="1"/>
        <v>30D</v>
      </c>
      <c r="P58" s="91">
        <f t="shared" si="2"/>
        <v>300000000000</v>
      </c>
      <c r="Q58" s="91">
        <f t="shared" si="3"/>
        <v>0</v>
      </c>
      <c r="R58" s="91">
        <f t="shared" si="4"/>
        <v>0</v>
      </c>
      <c r="S58" s="91">
        <f t="shared" si="5"/>
        <v>0</v>
      </c>
      <c r="T58" s="91">
        <f t="shared" si="6"/>
        <v>300000000000</v>
      </c>
      <c r="U58" s="92" t="str">
        <f t="shared" si="7"/>
        <v>30D</v>
      </c>
      <c r="V58" s="93">
        <f t="shared" si="8"/>
        <v>0</v>
      </c>
      <c r="W58" s="92" t="str">
        <f t="shared" si="9"/>
        <v>30D</v>
      </c>
      <c r="X58" s="93">
        <f t="shared" si="10"/>
        <v>0</v>
      </c>
      <c r="Y58" s="36" t="str">
        <f ca="1">LOOKUP(G58,Paramètres!$A$1:$A$20,Paramètres!$C$1:$C$21)</f>
        <v>+18</v>
      </c>
      <c r="Z58" s="25">
        <v>1982</v>
      </c>
      <c r="AA58" s="25" t="s">
        <v>1156</v>
      </c>
      <c r="AB58" s="59"/>
      <c r="AC58" s="18"/>
      <c r="AD58" s="42" t="str">
        <f>IF(ISNA(VLOOKUP(D58,'Liste en forme Garçons'!$C:$C,1,FALSE)),"","*")</f>
        <v>*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s="35" customFormat="1" x14ac:dyDescent="0.35">
      <c r="A59" s="65"/>
      <c r="B59" s="32" t="s">
        <v>19</v>
      </c>
      <c r="C59" s="32" t="s">
        <v>995</v>
      </c>
      <c r="D59" s="138" t="s">
        <v>1260</v>
      </c>
      <c r="E59" s="33" t="s">
        <v>1017</v>
      </c>
      <c r="F59" s="97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Franche-Comté</v>
      </c>
      <c r="G59" s="36">
        <f>LOOKUP(Z59-Paramètres!$E$1,Paramètres!$A$1:$A$20)</f>
        <v>-20</v>
      </c>
      <c r="H59" s="36" t="str">
        <f>LOOKUP(G59,Paramètres!$A$1:$B$20)</f>
        <v>S</v>
      </c>
      <c r="I59" s="37">
        <f t="shared" si="0"/>
        <v>11</v>
      </c>
      <c r="J59" s="116">
        <v>1148</v>
      </c>
      <c r="K59" s="25" t="s">
        <v>182</v>
      </c>
      <c r="L59" s="47"/>
      <c r="M59" s="47"/>
      <c r="N59" s="25"/>
      <c r="O59" s="77" t="str">
        <f t="shared" si="1"/>
        <v>30D</v>
      </c>
      <c r="P59" s="91">
        <f t="shared" si="2"/>
        <v>300000000000</v>
      </c>
      <c r="Q59" s="91">
        <f t="shared" si="3"/>
        <v>0</v>
      </c>
      <c r="R59" s="91">
        <f t="shared" si="4"/>
        <v>0</v>
      </c>
      <c r="S59" s="91">
        <f t="shared" si="5"/>
        <v>0</v>
      </c>
      <c r="T59" s="91">
        <f t="shared" si="6"/>
        <v>300000000000</v>
      </c>
      <c r="U59" s="92" t="str">
        <f t="shared" si="7"/>
        <v>30D</v>
      </c>
      <c r="V59" s="93">
        <f t="shared" si="8"/>
        <v>0</v>
      </c>
      <c r="W59" s="92" t="str">
        <f t="shared" si="9"/>
        <v>30D</v>
      </c>
      <c r="X59" s="93">
        <f t="shared" si="10"/>
        <v>0</v>
      </c>
      <c r="Y59" s="36" t="str">
        <f ca="1">LOOKUP(G59,Paramètres!$A$1:$A$20,Paramètres!$C$1:$C$21)</f>
        <v>+18</v>
      </c>
      <c r="Z59" s="25">
        <v>1996</v>
      </c>
      <c r="AA59" s="25" t="s">
        <v>1156</v>
      </c>
      <c r="AB59" s="59"/>
      <c r="AC59" s="42"/>
      <c r="AD59" s="42" t="str">
        <f>IF(ISNA(VLOOKUP(D59,'Liste en forme Garçons'!$C:$C,1,FALSE)),"","*")</f>
        <v>*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</row>
    <row r="60" spans="1:46" s="43" customFormat="1" x14ac:dyDescent="0.35">
      <c r="A60" s="65"/>
      <c r="B60" s="32" t="s">
        <v>80</v>
      </c>
      <c r="C60" s="32" t="s">
        <v>84</v>
      </c>
      <c r="D60" s="138" t="s">
        <v>1574</v>
      </c>
      <c r="E60" s="33" t="s">
        <v>1120</v>
      </c>
      <c r="F60" s="97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Franche-Comté</v>
      </c>
      <c r="G60" s="36">
        <f>LOOKUP(Z60-Paramètres!$E$1,Paramètres!$A$1:$A$20)</f>
        <v>-40</v>
      </c>
      <c r="H60" s="36" t="str">
        <f>LOOKUP(G60,Paramètres!$A$1:$B$20)</f>
        <v>S</v>
      </c>
      <c r="I60" s="37">
        <f t="shared" si="0"/>
        <v>9</v>
      </c>
      <c r="J60" s="116">
        <v>990</v>
      </c>
      <c r="K60" s="25" t="s">
        <v>182</v>
      </c>
      <c r="L60" s="47"/>
      <c r="M60" s="47"/>
      <c r="N60" s="47"/>
      <c r="O60" s="77" t="str">
        <f t="shared" si="1"/>
        <v>30D</v>
      </c>
      <c r="P60" s="91">
        <f t="shared" si="2"/>
        <v>300000000000</v>
      </c>
      <c r="Q60" s="91">
        <f t="shared" si="3"/>
        <v>0</v>
      </c>
      <c r="R60" s="91">
        <f t="shared" si="4"/>
        <v>0</v>
      </c>
      <c r="S60" s="91">
        <f t="shared" si="5"/>
        <v>0</v>
      </c>
      <c r="T60" s="91">
        <f t="shared" si="6"/>
        <v>300000000000</v>
      </c>
      <c r="U60" s="92" t="str">
        <f t="shared" si="7"/>
        <v>30D</v>
      </c>
      <c r="V60" s="93">
        <f t="shared" si="8"/>
        <v>0</v>
      </c>
      <c r="W60" s="92" t="str">
        <f t="shared" si="9"/>
        <v>30D</v>
      </c>
      <c r="X60" s="93">
        <f t="shared" si="10"/>
        <v>0</v>
      </c>
      <c r="Y60" s="36" t="str">
        <f ca="1">LOOKUP(G60,Paramètres!$A$1:$A$20,Paramètres!$C$1:$C$21)</f>
        <v>+18</v>
      </c>
      <c r="Z60" s="25">
        <v>1988</v>
      </c>
      <c r="AA60" s="25" t="s">
        <v>1156</v>
      </c>
      <c r="AB60" s="59"/>
      <c r="AC60" s="42"/>
      <c r="AD60" s="42" t="str">
        <f>IF(ISNA(VLOOKUP(D60,'Liste en forme Garçons'!$C:$C,1,FALSE)),"","*")</f>
        <v>*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</row>
    <row r="61" spans="1:46" s="71" customFormat="1" x14ac:dyDescent="0.35">
      <c r="A61" s="65"/>
      <c r="B61" s="46" t="s">
        <v>54</v>
      </c>
      <c r="C61" s="46" t="s">
        <v>610</v>
      </c>
      <c r="D61" s="136" t="s">
        <v>1373</v>
      </c>
      <c r="E61" s="45" t="s">
        <v>843</v>
      </c>
      <c r="F61" s="97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COUNTIF(Paramètres!G:G,E61)=1,IF(Paramètres!$E$3=Paramètres!$A$23,"Besançon",IF(Paramètres!$E$3=Paramètres!$A$24,"Doubs","Franche-Comté")),"*** INCONNU ***"))))))</f>
        <v>Franche-Comté</v>
      </c>
      <c r="G61" s="36">
        <f>LOOKUP(Z61-Paramètres!$E$1,Paramètres!$A$1:$A$20)</f>
        <v>-50</v>
      </c>
      <c r="H61" s="36" t="str">
        <f>LOOKUP(G61,Paramètres!$A$1:$B$20)</f>
        <v>V1</v>
      </c>
      <c r="I61" s="37">
        <f t="shared" si="0"/>
        <v>9</v>
      </c>
      <c r="J61" s="118">
        <v>966</v>
      </c>
      <c r="K61" s="38" t="s">
        <v>850</v>
      </c>
      <c r="L61" s="38"/>
      <c r="M61" s="52"/>
      <c r="N61" s="52"/>
      <c r="O61" s="77" t="str">
        <f t="shared" si="1"/>
        <v>28D</v>
      </c>
      <c r="P61" s="91">
        <f t="shared" si="2"/>
        <v>280000000000</v>
      </c>
      <c r="Q61" s="91">
        <f t="shared" si="3"/>
        <v>0</v>
      </c>
      <c r="R61" s="91">
        <f t="shared" si="4"/>
        <v>0</v>
      </c>
      <c r="S61" s="91">
        <f t="shared" si="5"/>
        <v>0</v>
      </c>
      <c r="T61" s="91">
        <f t="shared" si="6"/>
        <v>280000000000</v>
      </c>
      <c r="U61" s="92" t="str">
        <f t="shared" si="7"/>
        <v>28D</v>
      </c>
      <c r="V61" s="93">
        <f t="shared" si="8"/>
        <v>0</v>
      </c>
      <c r="W61" s="92" t="str">
        <f t="shared" si="9"/>
        <v>28D</v>
      </c>
      <c r="X61" s="93">
        <f t="shared" si="10"/>
        <v>0</v>
      </c>
      <c r="Y61" s="36" t="str">
        <f ca="1">LOOKUP(G61,Paramètres!$A$1:$A$20,Paramètres!$C$1:$C$21)</f>
        <v>+18</v>
      </c>
      <c r="Z61" s="25">
        <v>1970</v>
      </c>
      <c r="AA61" s="25" t="s">
        <v>1156</v>
      </c>
      <c r="AB61" s="59"/>
      <c r="AC61" s="42"/>
      <c r="AD61" s="42" t="str">
        <f>IF(ISNA(VLOOKUP(D61,'Liste en forme Garçons'!$C:$C,1,FALSE)),"","*")</f>
        <v>*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</row>
    <row r="62" spans="1:46" s="69" customFormat="1" x14ac:dyDescent="0.35">
      <c r="A62" s="65"/>
      <c r="B62" s="32" t="s">
        <v>736</v>
      </c>
      <c r="C62" s="32" t="s">
        <v>737</v>
      </c>
      <c r="D62" s="138" t="s">
        <v>1489</v>
      </c>
      <c r="E62" s="49" t="s">
        <v>665</v>
      </c>
      <c r="F62" s="97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COUNTIF(Paramètres!G:G,E62)=1,IF(Paramètres!$E$3=Paramètres!$A$23,"Besançon",IF(Paramètres!$E$3=Paramètres!$A$24,"Doubs","Franche-Comté")),"*** INCONNU ***"))))))</f>
        <v>Franche-Comté</v>
      </c>
      <c r="G62" s="36">
        <f>LOOKUP(Z62-Paramètres!$E$1,Paramètres!$A$1:$A$20)</f>
        <v>-19</v>
      </c>
      <c r="H62" s="36" t="str">
        <f>LOOKUP(G62,Paramètres!$A$1:$B$20)</f>
        <v>S</v>
      </c>
      <c r="I62" s="37">
        <f t="shared" si="0"/>
        <v>15</v>
      </c>
      <c r="J62" s="116">
        <v>1578</v>
      </c>
      <c r="K62" s="47" t="s">
        <v>185</v>
      </c>
      <c r="L62" s="47"/>
      <c r="M62" s="25"/>
      <c r="N62" s="25"/>
      <c r="O62" s="77" t="str">
        <f t="shared" si="1"/>
        <v>25D</v>
      </c>
      <c r="P62" s="91">
        <f t="shared" si="2"/>
        <v>250000000000</v>
      </c>
      <c r="Q62" s="91">
        <f t="shared" si="3"/>
        <v>0</v>
      </c>
      <c r="R62" s="91">
        <f t="shared" si="4"/>
        <v>0</v>
      </c>
      <c r="S62" s="91">
        <f t="shared" si="5"/>
        <v>0</v>
      </c>
      <c r="T62" s="91">
        <f t="shared" si="6"/>
        <v>250000000000</v>
      </c>
      <c r="U62" s="92" t="str">
        <f t="shared" si="7"/>
        <v>25D</v>
      </c>
      <c r="V62" s="93">
        <f t="shared" si="8"/>
        <v>0</v>
      </c>
      <c r="W62" s="92" t="str">
        <f t="shared" si="9"/>
        <v>25D</v>
      </c>
      <c r="X62" s="93">
        <f t="shared" si="10"/>
        <v>0</v>
      </c>
      <c r="Y62" s="36" t="str">
        <f ca="1">LOOKUP(G62,Paramètres!$A$1:$A$20,Paramètres!$C$1:$C$21)</f>
        <v>+18</v>
      </c>
      <c r="Z62" s="25">
        <v>1997</v>
      </c>
      <c r="AA62" s="25" t="s">
        <v>1156</v>
      </c>
      <c r="AB62" s="59"/>
      <c r="AC62" s="18"/>
      <c r="AD62" s="42" t="str">
        <f>IF(ISNA(VLOOKUP(D62,'Liste en forme Garçons'!$C:$C,1,FALSE)),"","*")</f>
        <v>*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s="43" customFormat="1" x14ac:dyDescent="0.35">
      <c r="A63" s="65"/>
      <c r="B63" s="48" t="s">
        <v>13</v>
      </c>
      <c r="C63" s="32" t="s">
        <v>137</v>
      </c>
      <c r="D63" s="137" t="s">
        <v>1369</v>
      </c>
      <c r="E63" s="49" t="s">
        <v>1120</v>
      </c>
      <c r="F63" s="97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COUNTIF(Paramètres!G:G,E63)=1,IF(Paramètres!$E$3=Paramètres!$A$23,"Besançon",IF(Paramètres!$E$3=Paramètres!$A$24,"Doubs","Franche-Comté")),"*** INCONNU ***"))))))</f>
        <v>Franche-Comté</v>
      </c>
      <c r="G63" s="36">
        <f>LOOKUP(Z63-Paramètres!$E$1,Paramètres!$A$1:$A$20)</f>
        <v>-40</v>
      </c>
      <c r="H63" s="36" t="str">
        <f>LOOKUP(G63,Paramètres!$A$1:$B$20)</f>
        <v>S</v>
      </c>
      <c r="I63" s="37">
        <f t="shared" si="0"/>
        <v>11</v>
      </c>
      <c r="J63" s="117">
        <v>1142</v>
      </c>
      <c r="K63" s="47" t="s">
        <v>185</v>
      </c>
      <c r="L63" s="47"/>
      <c r="M63" s="47"/>
      <c r="N63" s="47"/>
      <c r="O63" s="77" t="str">
        <f t="shared" si="1"/>
        <v>25D</v>
      </c>
      <c r="P63" s="91">
        <f t="shared" si="2"/>
        <v>250000000000</v>
      </c>
      <c r="Q63" s="91">
        <f t="shared" si="3"/>
        <v>0</v>
      </c>
      <c r="R63" s="91">
        <f t="shared" si="4"/>
        <v>0</v>
      </c>
      <c r="S63" s="91">
        <f t="shared" si="5"/>
        <v>0</v>
      </c>
      <c r="T63" s="91">
        <f t="shared" si="6"/>
        <v>250000000000</v>
      </c>
      <c r="U63" s="92" t="str">
        <f t="shared" si="7"/>
        <v>25D</v>
      </c>
      <c r="V63" s="93">
        <f t="shared" si="8"/>
        <v>0</v>
      </c>
      <c r="W63" s="92" t="str">
        <f t="shared" si="9"/>
        <v>25D</v>
      </c>
      <c r="X63" s="93">
        <f t="shared" si="10"/>
        <v>0</v>
      </c>
      <c r="Y63" s="36" t="str">
        <f ca="1">LOOKUP(G63,Paramètres!$A$1:$A$20,Paramètres!$C$1:$C$21)</f>
        <v>+18</v>
      </c>
      <c r="Z63" s="25">
        <v>1984</v>
      </c>
      <c r="AA63" s="25" t="s">
        <v>1156</v>
      </c>
      <c r="AB63" s="59"/>
      <c r="AC63" s="42"/>
      <c r="AD63" s="42" t="str">
        <f>IF(ISNA(VLOOKUP(D63,'Liste en forme Garçons'!$C:$C,1,FALSE)),"","*")</f>
        <v>*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</row>
    <row r="64" spans="1:46" s="43" customFormat="1" x14ac:dyDescent="0.35">
      <c r="A64" s="65"/>
      <c r="B64" s="32" t="s">
        <v>891</v>
      </c>
      <c r="C64" s="32" t="s">
        <v>964</v>
      </c>
      <c r="D64" s="138" t="s">
        <v>1314</v>
      </c>
      <c r="E64" s="33" t="s">
        <v>1018</v>
      </c>
      <c r="F64" s="97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COUNTIF(Paramètres!G:G,E64)=1,IF(Paramètres!$E$3=Paramètres!$A$23,"Besançon",IF(Paramètres!$E$3=Paramètres!$A$24,"Doubs","Franche-Comté")),"*** INCONNU ***"))))))</f>
        <v>Franche-Comté</v>
      </c>
      <c r="G64" s="36">
        <f>LOOKUP(Z64-Paramètres!$E$1,Paramètres!$A$1:$A$20)</f>
        <v>-50</v>
      </c>
      <c r="H64" s="36" t="str">
        <f>LOOKUP(G64,Paramètres!$A$1:$B$20)</f>
        <v>V1</v>
      </c>
      <c r="I64" s="37">
        <f t="shared" si="0"/>
        <v>8</v>
      </c>
      <c r="J64" s="116">
        <v>899</v>
      </c>
      <c r="K64" s="25" t="s">
        <v>185</v>
      </c>
      <c r="L64" s="47"/>
      <c r="M64" s="47"/>
      <c r="N64" s="25"/>
      <c r="O64" s="77" t="str">
        <f t="shared" si="1"/>
        <v>25D</v>
      </c>
      <c r="P64" s="91">
        <f t="shared" si="2"/>
        <v>250000000000</v>
      </c>
      <c r="Q64" s="91">
        <f t="shared" si="3"/>
        <v>0</v>
      </c>
      <c r="R64" s="91">
        <f t="shared" si="4"/>
        <v>0</v>
      </c>
      <c r="S64" s="91">
        <f t="shared" si="5"/>
        <v>0</v>
      </c>
      <c r="T64" s="91">
        <f t="shared" si="6"/>
        <v>250000000000</v>
      </c>
      <c r="U64" s="92" t="str">
        <f t="shared" si="7"/>
        <v>25D</v>
      </c>
      <c r="V64" s="93">
        <f t="shared" si="8"/>
        <v>0</v>
      </c>
      <c r="W64" s="92" t="str">
        <f t="shared" si="9"/>
        <v>25D</v>
      </c>
      <c r="X64" s="93">
        <f t="shared" si="10"/>
        <v>0</v>
      </c>
      <c r="Y64" s="36" t="str">
        <f ca="1">LOOKUP(G64,Paramètres!$A$1:$A$20,Paramètres!$C$1:$C$21)</f>
        <v>+18</v>
      </c>
      <c r="Z64" s="25">
        <v>1972</v>
      </c>
      <c r="AA64" s="25" t="s">
        <v>1156</v>
      </c>
      <c r="AB64" s="59"/>
      <c r="AC64" s="42"/>
      <c r="AD64" s="42" t="str">
        <f>IF(ISNA(VLOOKUP(D64,'Liste en forme Garçons'!$C:$C,1,FALSE)),"","*")</f>
        <v>*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</row>
    <row r="65" spans="1:46" s="43" customFormat="1" x14ac:dyDescent="0.35">
      <c r="A65" s="65"/>
      <c r="B65" s="32" t="s">
        <v>25</v>
      </c>
      <c r="C65" s="32" t="s">
        <v>149</v>
      </c>
      <c r="D65" s="138" t="s">
        <v>1686</v>
      </c>
      <c r="E65" s="33" t="s">
        <v>856</v>
      </c>
      <c r="F65" s="97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COUNTIF(Paramètres!G:G,E65)=1,IF(Paramètres!$E$3=Paramètres!$A$23,"Besançon",IF(Paramètres!$E$3=Paramètres!$A$24,"Doubs","Franche-Comté")),"*** INCONNU ***"))))))</f>
        <v>Franche-Comté</v>
      </c>
      <c r="G65" s="36">
        <f>LOOKUP(Z65-Paramètres!$E$1,Paramètres!$A$1:$A$20)</f>
        <v>-21</v>
      </c>
      <c r="H65" s="36" t="str">
        <f>LOOKUP(G65,Paramètres!$A$1:$B$20)</f>
        <v>S</v>
      </c>
      <c r="I65" s="37">
        <f t="shared" si="0"/>
        <v>8</v>
      </c>
      <c r="J65" s="116">
        <v>882</v>
      </c>
      <c r="K65" s="25" t="s">
        <v>185</v>
      </c>
      <c r="L65" s="25"/>
      <c r="M65" s="47"/>
      <c r="N65" s="47"/>
      <c r="O65" s="88" t="str">
        <f t="shared" si="1"/>
        <v>25D</v>
      </c>
      <c r="P65" s="91">
        <f t="shared" si="2"/>
        <v>250000000000</v>
      </c>
      <c r="Q65" s="91">
        <f t="shared" si="3"/>
        <v>0</v>
      </c>
      <c r="R65" s="91">
        <f t="shared" si="4"/>
        <v>0</v>
      </c>
      <c r="S65" s="91">
        <f t="shared" si="5"/>
        <v>0</v>
      </c>
      <c r="T65" s="91">
        <f t="shared" si="6"/>
        <v>250000000000</v>
      </c>
      <c r="U65" s="92" t="str">
        <f t="shared" si="7"/>
        <v>25D</v>
      </c>
      <c r="V65" s="93">
        <f t="shared" si="8"/>
        <v>0</v>
      </c>
      <c r="W65" s="92" t="str">
        <f t="shared" si="9"/>
        <v>25D</v>
      </c>
      <c r="X65" s="93">
        <f t="shared" si="10"/>
        <v>0</v>
      </c>
      <c r="Y65" s="36" t="str">
        <f ca="1">LOOKUP(G65,Paramètres!$A$1:$A$20,Paramètres!$C$1:$C$21)</f>
        <v>+18</v>
      </c>
      <c r="Z65" s="25">
        <v>1995</v>
      </c>
      <c r="AA65" s="25" t="s">
        <v>1156</v>
      </c>
      <c r="AB65" s="59"/>
      <c r="AC65" s="66"/>
      <c r="AD65" s="42" t="str">
        <f>IF(ISNA(VLOOKUP(D65,'Liste en forme Garçons'!$C:$C,1,FALSE)),"","*")</f>
        <v>*</v>
      </c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1:46" s="43" customFormat="1" x14ac:dyDescent="0.35">
      <c r="A66" s="65"/>
      <c r="B66" s="32" t="s">
        <v>830</v>
      </c>
      <c r="C66" s="32" t="s">
        <v>791</v>
      </c>
      <c r="D66" s="138" t="s">
        <v>1367</v>
      </c>
      <c r="E66" s="49" t="s">
        <v>843</v>
      </c>
      <c r="F66" s="97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COUNTIF(Paramètres!G:G,E66)=1,IF(Paramètres!$E$3=Paramètres!$A$23,"Besançon",IF(Paramètres!$E$3=Paramètres!$A$24,"Doubs","Franche-Comté")),"*** INCONNU ***"))))))</f>
        <v>Franche-Comté</v>
      </c>
      <c r="G66" s="36">
        <f>LOOKUP(Z66-Paramètres!$E$1,Paramètres!$A$1:$A$20)</f>
        <v>-50</v>
      </c>
      <c r="H66" s="36" t="str">
        <f>LOOKUP(G66,Paramètres!$A$1:$B$20)</f>
        <v>V1</v>
      </c>
      <c r="I66" s="37">
        <f t="shared" ref="I66:I129" si="11">INT(J66/100)</f>
        <v>8</v>
      </c>
      <c r="J66" s="116">
        <v>847</v>
      </c>
      <c r="K66" s="47" t="s">
        <v>851</v>
      </c>
      <c r="L66" s="47"/>
      <c r="M66" s="25"/>
      <c r="N66" s="25"/>
      <c r="O66" s="77" t="str">
        <f t="shared" ref="O66:O129" si="12">IF(X66&gt;0,CONCATENATE(W66,INT(X66/POWER(10,INT(LOG10(X66)/2)*2)),CHAR(73-INT(LOG10(X66)/2))),W66)</f>
        <v>24D</v>
      </c>
      <c r="P66" s="91">
        <f t="shared" ref="P66:P129" si="13">POWER(10,(73-CODE(IF(OR(K66=0,K66="",K66="Ni"),"Z",RIGHT(UPPER(K66)))))*2)*IF(OR(K66=0,K66="",K66="Ni"),0,VALUE(LEFT(K66,LEN(K66)-1)))</f>
        <v>240000000000</v>
      </c>
      <c r="Q66" s="91">
        <f t="shared" ref="Q66:Q129" si="14">POWER(10,(73-CODE(IF(OR(L66=0,L66="",L66="Ni"),"Z",RIGHT(UPPER(L66)))))*2)*IF(OR(L66=0,L66="",L66="Ni"),0,VALUE(LEFT(L66,LEN(L66)-1)))</f>
        <v>0</v>
      </c>
      <c r="R66" s="91">
        <f t="shared" ref="R66:R129" si="15">POWER(10,(73-CODE(IF(OR(M66=0,M66="",M66="Ni"),"Z",RIGHT(UPPER(M66)))))*2)*IF(OR(M66=0,M66="",M66="Ni"),0,VALUE(LEFT(M66,LEN(M66)-1)))</f>
        <v>0</v>
      </c>
      <c r="S66" s="91">
        <f t="shared" ref="S66:S129" si="16">POWER(10,(73-CODE(IF(OR(N66=0,N66="",N66="Ni"),"Z",RIGHT(UPPER(N66)))))*2)*IF(OR(N66=0,N66="",N66="Ni"),0,VALUE(LEFT(N66,LEN(N66)-1)))</f>
        <v>0</v>
      </c>
      <c r="T66" s="91">
        <f t="shared" ref="T66:T129" si="17">P66+Q66+R66+S66</f>
        <v>240000000000</v>
      </c>
      <c r="U66" s="92" t="str">
        <f t="shared" ref="U66:U129" si="18">IF(T66&gt;0,CONCATENATE(INT(T66/POWER(10,INT(MIN(LOG10(T66),16)/2)*2)),CHAR(73-INT(MIN(LOG10(T66),16)/2))),"0")</f>
        <v>24D</v>
      </c>
      <c r="V66" s="93">
        <f t="shared" ref="V66:V129" si="19">IF(T66&gt;0,T66-INT(T66/POWER(10,INT(MIN(LOG10(T66),16)/2)*2))*POWER(10,INT(MIN(LOG10(T66),16)/2)*2),0)</f>
        <v>0</v>
      </c>
      <c r="W66" s="92" t="str">
        <f t="shared" ref="W66:W129" si="20">IF(V66&gt;0,CONCATENATE(U66,INT(V66/POWER(10,INT(LOG10(V66)/2)*2)),CHAR(73-INT(LOG10(V66)/2))),U66)</f>
        <v>24D</v>
      </c>
      <c r="X66" s="93">
        <f t="shared" ref="X66:X129" si="21">IF(V66&gt;0,V66-INT(V66/POWER(10,INT(LOG10(V66)/2)*2))*POWER(10,INT(LOG10(V66)/2)*2),0)</f>
        <v>0</v>
      </c>
      <c r="Y66" s="36" t="str">
        <f ca="1">LOOKUP(G66,Paramètres!$A$1:$A$20,Paramètres!$C$1:$C$21)</f>
        <v>+18</v>
      </c>
      <c r="Z66" s="25">
        <v>1970</v>
      </c>
      <c r="AA66" s="25" t="s">
        <v>1156</v>
      </c>
      <c r="AB66" s="59"/>
      <c r="AC66" s="42"/>
      <c r="AD66" s="42" t="str">
        <f>IF(ISNA(VLOOKUP(D66,'Liste en forme Garçons'!$C:$C,1,FALSE)),"","*")</f>
        <v>*</v>
      </c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</row>
    <row r="67" spans="1:46" s="43" customFormat="1" x14ac:dyDescent="0.35">
      <c r="A67" s="65"/>
      <c r="B67" s="32" t="s">
        <v>396</v>
      </c>
      <c r="C67" s="32" t="s">
        <v>789</v>
      </c>
      <c r="D67" s="138" t="s">
        <v>1379</v>
      </c>
      <c r="E67" s="49" t="s">
        <v>848</v>
      </c>
      <c r="F67" s="97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COUNTIF(Paramètres!G:G,E67)=1,IF(Paramètres!$E$3=Paramètres!$A$23,"Besançon",IF(Paramètres!$E$3=Paramètres!$A$24,"Doubs","Franche-Comté")),"*** INCONNU ***"))))))</f>
        <v>Franche-Comté</v>
      </c>
      <c r="G67" s="36">
        <f>LOOKUP(Z67-Paramètres!$E$1,Paramètres!$A$1:$A$20)</f>
        <v>-60</v>
      </c>
      <c r="H67" s="36" t="str">
        <f>LOOKUP(G67,Paramètres!$A$1:$B$20)</f>
        <v>V2</v>
      </c>
      <c r="I67" s="37">
        <f t="shared" si="11"/>
        <v>8</v>
      </c>
      <c r="J67" s="116">
        <v>830</v>
      </c>
      <c r="K67" s="47" t="s">
        <v>852</v>
      </c>
      <c r="L67" s="47"/>
      <c r="M67" s="25"/>
      <c r="N67" s="25"/>
      <c r="O67" s="77" t="str">
        <f t="shared" si="12"/>
        <v>23D</v>
      </c>
      <c r="P67" s="91">
        <f t="shared" si="13"/>
        <v>230000000000</v>
      </c>
      <c r="Q67" s="91">
        <f t="shared" si="14"/>
        <v>0</v>
      </c>
      <c r="R67" s="91">
        <f t="shared" si="15"/>
        <v>0</v>
      </c>
      <c r="S67" s="91">
        <f t="shared" si="16"/>
        <v>0</v>
      </c>
      <c r="T67" s="91">
        <f t="shared" si="17"/>
        <v>230000000000</v>
      </c>
      <c r="U67" s="92" t="str">
        <f t="shared" si="18"/>
        <v>23D</v>
      </c>
      <c r="V67" s="93">
        <f t="shared" si="19"/>
        <v>0</v>
      </c>
      <c r="W67" s="92" t="str">
        <f t="shared" si="20"/>
        <v>23D</v>
      </c>
      <c r="X67" s="93">
        <f t="shared" si="21"/>
        <v>0</v>
      </c>
      <c r="Y67" s="36" t="str">
        <f ca="1">LOOKUP(G67,Paramètres!$A$1:$A$20,Paramètres!$C$1:$C$21)</f>
        <v>+18</v>
      </c>
      <c r="Z67" s="25">
        <v>1958</v>
      </c>
      <c r="AA67" s="25" t="s">
        <v>1156</v>
      </c>
      <c r="AB67" s="59"/>
      <c r="AC67" s="42"/>
      <c r="AD67" s="42" t="str">
        <f>IF(ISNA(VLOOKUP(D67,'Liste en forme Garçons'!$C:$C,1,FALSE)),"","*")</f>
        <v>*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</row>
    <row r="68" spans="1:46" s="43" customFormat="1" x14ac:dyDescent="0.35">
      <c r="A68" s="65"/>
      <c r="B68" s="32" t="s">
        <v>130</v>
      </c>
      <c r="C68" s="32" t="s">
        <v>907</v>
      </c>
      <c r="D68" s="138" t="s">
        <v>1247</v>
      </c>
      <c r="E68" s="33" t="s">
        <v>1019</v>
      </c>
      <c r="F68" s="97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COUNTIF(Paramètres!G:G,E68)=1,IF(Paramètres!$E$3=Paramètres!$A$23,"Besançon",IF(Paramètres!$E$3=Paramètres!$A$24,"Doubs","Franche-Comté")),"*** INCONNU ***"))))))</f>
        <v>Franche-Comté</v>
      </c>
      <c r="G68" s="36">
        <f>LOOKUP(Z68-Paramètres!$E$1,Paramètres!$A$1:$A$20)</f>
        <v>-60</v>
      </c>
      <c r="H68" s="36" t="str">
        <f>LOOKUP(G68,Paramètres!$A$1:$B$20)</f>
        <v>V2</v>
      </c>
      <c r="I68" s="37">
        <f t="shared" si="11"/>
        <v>9</v>
      </c>
      <c r="J68" s="116">
        <v>930</v>
      </c>
      <c r="K68" s="25" t="s">
        <v>853</v>
      </c>
      <c r="L68" s="47"/>
      <c r="M68" s="47"/>
      <c r="N68" s="25"/>
      <c r="O68" s="77" t="str">
        <f t="shared" si="12"/>
        <v>22D</v>
      </c>
      <c r="P68" s="91">
        <f t="shared" si="13"/>
        <v>220000000000</v>
      </c>
      <c r="Q68" s="91">
        <f t="shared" si="14"/>
        <v>0</v>
      </c>
      <c r="R68" s="91">
        <f t="shared" si="15"/>
        <v>0</v>
      </c>
      <c r="S68" s="91">
        <f t="shared" si="16"/>
        <v>0</v>
      </c>
      <c r="T68" s="91">
        <f t="shared" si="17"/>
        <v>220000000000</v>
      </c>
      <c r="U68" s="92" t="str">
        <f t="shared" si="18"/>
        <v>22D</v>
      </c>
      <c r="V68" s="93">
        <f t="shared" si="19"/>
        <v>0</v>
      </c>
      <c r="W68" s="92" t="str">
        <f t="shared" si="20"/>
        <v>22D</v>
      </c>
      <c r="X68" s="93">
        <f t="shared" si="21"/>
        <v>0</v>
      </c>
      <c r="Y68" s="36" t="str">
        <f ca="1">LOOKUP(G68,Paramètres!$A$1:$A$20,Paramètres!$C$1:$C$21)</f>
        <v>+18</v>
      </c>
      <c r="Z68" s="25">
        <v>1963</v>
      </c>
      <c r="AA68" s="25" t="s">
        <v>1156</v>
      </c>
      <c r="AB68" s="59"/>
      <c r="AC68" s="42"/>
      <c r="AD68" s="42" t="str">
        <f>IF(ISNA(VLOOKUP(D68,'Liste en forme Garçons'!$C:$C,1,FALSE)),"","*")</f>
        <v>*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</row>
    <row r="69" spans="1:46" s="43" customFormat="1" x14ac:dyDescent="0.35">
      <c r="A69" s="65"/>
      <c r="B69" s="32" t="s">
        <v>423</v>
      </c>
      <c r="C69" s="32" t="s">
        <v>1839</v>
      </c>
      <c r="D69" s="138" t="s">
        <v>1840</v>
      </c>
      <c r="E69" s="49" t="s">
        <v>1131</v>
      </c>
      <c r="F69" s="97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Franche-Comté</v>
      </c>
      <c r="G69" s="36">
        <f>LOOKUP(Z69-Paramètres!$E$1,Paramètres!$A$1:$A$20)</f>
        <v>-70</v>
      </c>
      <c r="H69" s="36" t="str">
        <f>LOOKUP(G69,Paramètres!$A$1:$B$20)</f>
        <v>V3</v>
      </c>
      <c r="I69" s="37">
        <f t="shared" si="11"/>
        <v>8</v>
      </c>
      <c r="J69" s="116">
        <v>816</v>
      </c>
      <c r="K69" s="1" t="s">
        <v>853</v>
      </c>
      <c r="L69" s="1"/>
      <c r="M69" s="1"/>
      <c r="N69" s="1"/>
      <c r="O69" s="77" t="str">
        <f t="shared" si="12"/>
        <v>22D</v>
      </c>
      <c r="P69" s="91">
        <f t="shared" si="13"/>
        <v>220000000000</v>
      </c>
      <c r="Q69" s="91">
        <f t="shared" si="14"/>
        <v>0</v>
      </c>
      <c r="R69" s="91">
        <f t="shared" si="15"/>
        <v>0</v>
      </c>
      <c r="S69" s="91">
        <f t="shared" si="16"/>
        <v>0</v>
      </c>
      <c r="T69" s="91">
        <f t="shared" si="17"/>
        <v>220000000000</v>
      </c>
      <c r="U69" s="92" t="str">
        <f t="shared" si="18"/>
        <v>22D</v>
      </c>
      <c r="V69" s="93">
        <f t="shared" si="19"/>
        <v>0</v>
      </c>
      <c r="W69" s="92" t="str">
        <f t="shared" si="20"/>
        <v>22D</v>
      </c>
      <c r="X69" s="93">
        <f t="shared" si="21"/>
        <v>0</v>
      </c>
      <c r="Y69" s="36" t="str">
        <f ca="1">LOOKUP(G69,Paramètres!$A$1:$A$20,Paramètres!$C$1:$C$21)</f>
        <v>+18</v>
      </c>
      <c r="Z69" s="25">
        <v>1949</v>
      </c>
      <c r="AA69" s="25" t="s">
        <v>1156</v>
      </c>
      <c r="AB69" s="59"/>
      <c r="AC69" s="18"/>
      <c r="AD69" s="42" t="str">
        <f>IF(ISNA(VLOOKUP(D69,'Liste en forme Garçons'!$C:$C,1,FALSE)),"","*")</f>
        <v>*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s="43" customFormat="1" x14ac:dyDescent="0.35">
      <c r="A70" s="65"/>
      <c r="B70" s="32" t="s">
        <v>279</v>
      </c>
      <c r="C70" s="32" t="s">
        <v>135</v>
      </c>
      <c r="D70" s="138" t="s">
        <v>1217</v>
      </c>
      <c r="E70" s="49" t="s">
        <v>1123</v>
      </c>
      <c r="F70" s="97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Franche-Comté</v>
      </c>
      <c r="G70" s="36">
        <f>LOOKUP(Z70-Paramètres!$E$1,Paramètres!$A$1:$A$20)</f>
        <v>-50</v>
      </c>
      <c r="H70" s="36" t="str">
        <f>LOOKUP(G70,Paramètres!$A$1:$B$20)</f>
        <v>V1</v>
      </c>
      <c r="I70" s="37">
        <f t="shared" si="11"/>
        <v>12</v>
      </c>
      <c r="J70" s="116">
        <v>1280</v>
      </c>
      <c r="K70" s="25" t="s">
        <v>211</v>
      </c>
      <c r="L70" s="25"/>
      <c r="M70" s="25"/>
      <c r="N70" s="25"/>
      <c r="O70" s="77" t="str">
        <f t="shared" si="12"/>
        <v>20D</v>
      </c>
      <c r="P70" s="91">
        <f t="shared" si="13"/>
        <v>200000000000</v>
      </c>
      <c r="Q70" s="91">
        <f t="shared" si="14"/>
        <v>0</v>
      </c>
      <c r="R70" s="91">
        <f t="shared" si="15"/>
        <v>0</v>
      </c>
      <c r="S70" s="91">
        <f t="shared" si="16"/>
        <v>0</v>
      </c>
      <c r="T70" s="91">
        <f t="shared" si="17"/>
        <v>200000000000</v>
      </c>
      <c r="U70" s="92" t="str">
        <f t="shared" si="18"/>
        <v>20D</v>
      </c>
      <c r="V70" s="93">
        <f t="shared" si="19"/>
        <v>0</v>
      </c>
      <c r="W70" s="92" t="str">
        <f t="shared" si="20"/>
        <v>20D</v>
      </c>
      <c r="X70" s="93">
        <f t="shared" si="21"/>
        <v>0</v>
      </c>
      <c r="Y70" s="36" t="str">
        <f ca="1">LOOKUP(G70,Paramètres!$A$1:$A$20,Paramètres!$C$1:$C$21)</f>
        <v>+18</v>
      </c>
      <c r="Z70" s="25">
        <v>1967</v>
      </c>
      <c r="AA70" s="25" t="s">
        <v>1156</v>
      </c>
      <c r="AB70" s="59"/>
      <c r="AC70" s="42"/>
      <c r="AD70" s="42" t="str">
        <f>IF(ISNA(VLOOKUP(D70,'Liste en forme Garçons'!$C:$C,1,FALSE)),"","*")</f>
        <v>*</v>
      </c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</row>
    <row r="71" spans="1:46" s="43" customFormat="1" x14ac:dyDescent="0.35">
      <c r="A71" s="65"/>
      <c r="B71" s="32" t="s">
        <v>408</v>
      </c>
      <c r="C71" s="32" t="s">
        <v>426</v>
      </c>
      <c r="D71" s="138" t="s">
        <v>1572</v>
      </c>
      <c r="E71" s="49" t="s">
        <v>334</v>
      </c>
      <c r="F71" s="97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Franche-Comté</v>
      </c>
      <c r="G71" s="36">
        <f>LOOKUP(Z71-Paramètres!$E$1,Paramètres!$A$1:$A$20)</f>
        <v>-40</v>
      </c>
      <c r="H71" s="36" t="str">
        <f>LOOKUP(G71,Paramètres!$A$1:$B$20)</f>
        <v>S</v>
      </c>
      <c r="I71" s="37">
        <f t="shared" si="11"/>
        <v>11</v>
      </c>
      <c r="J71" s="116">
        <v>1124</v>
      </c>
      <c r="K71" s="25" t="s">
        <v>211</v>
      </c>
      <c r="L71" s="25"/>
      <c r="M71" s="25"/>
      <c r="N71" s="25"/>
      <c r="O71" s="77" t="str">
        <f t="shared" si="12"/>
        <v>20D</v>
      </c>
      <c r="P71" s="91">
        <f t="shared" si="13"/>
        <v>200000000000</v>
      </c>
      <c r="Q71" s="91">
        <f t="shared" si="14"/>
        <v>0</v>
      </c>
      <c r="R71" s="91">
        <f t="shared" si="15"/>
        <v>0</v>
      </c>
      <c r="S71" s="91">
        <f t="shared" si="16"/>
        <v>0</v>
      </c>
      <c r="T71" s="91">
        <f t="shared" si="17"/>
        <v>200000000000</v>
      </c>
      <c r="U71" s="92" t="str">
        <f t="shared" si="18"/>
        <v>20D</v>
      </c>
      <c r="V71" s="93">
        <f t="shared" si="19"/>
        <v>0</v>
      </c>
      <c r="W71" s="92" t="str">
        <f t="shared" si="20"/>
        <v>20D</v>
      </c>
      <c r="X71" s="93">
        <f t="shared" si="21"/>
        <v>0</v>
      </c>
      <c r="Y71" s="36" t="str">
        <f ca="1">LOOKUP(G71,Paramètres!$A$1:$A$20,Paramètres!$C$1:$C$21)</f>
        <v>+18</v>
      </c>
      <c r="Z71" s="25">
        <v>1981</v>
      </c>
      <c r="AA71" s="25" t="s">
        <v>1156</v>
      </c>
      <c r="AB71" s="59"/>
      <c r="AC71" s="42"/>
      <c r="AD71" s="42" t="str">
        <f>IF(ISNA(VLOOKUP(D71,'Liste en forme Garçons'!$C:$C,1,FALSE)),"","*")</f>
        <v>*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</row>
    <row r="72" spans="1:46" s="43" customFormat="1" x14ac:dyDescent="0.35">
      <c r="A72" s="65"/>
      <c r="B72" s="32" t="s">
        <v>898</v>
      </c>
      <c r="C72" s="32" t="s">
        <v>997</v>
      </c>
      <c r="D72" s="138" t="s">
        <v>1244</v>
      </c>
      <c r="E72" s="33" t="s">
        <v>1014</v>
      </c>
      <c r="F72" s="97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Franche-Comté</v>
      </c>
      <c r="G72" s="36">
        <f>LOOKUP(Z72-Paramètres!$E$1,Paramètres!$A$1:$A$20)</f>
        <v>-50</v>
      </c>
      <c r="H72" s="36" t="str">
        <f>LOOKUP(G72,Paramètres!$A$1:$B$20)</f>
        <v>V1</v>
      </c>
      <c r="I72" s="37">
        <f t="shared" si="11"/>
        <v>9</v>
      </c>
      <c r="J72" s="116">
        <v>960</v>
      </c>
      <c r="K72" s="25" t="s">
        <v>1026</v>
      </c>
      <c r="L72" s="47"/>
      <c r="M72" s="47"/>
      <c r="N72" s="25"/>
      <c r="O72" s="77" t="str">
        <f t="shared" si="12"/>
        <v>19D</v>
      </c>
      <c r="P72" s="91">
        <f t="shared" si="13"/>
        <v>190000000000</v>
      </c>
      <c r="Q72" s="91">
        <f t="shared" si="14"/>
        <v>0</v>
      </c>
      <c r="R72" s="91">
        <f t="shared" si="15"/>
        <v>0</v>
      </c>
      <c r="S72" s="91">
        <f t="shared" si="16"/>
        <v>0</v>
      </c>
      <c r="T72" s="91">
        <f t="shared" si="17"/>
        <v>190000000000</v>
      </c>
      <c r="U72" s="92" t="str">
        <f t="shared" si="18"/>
        <v>19D</v>
      </c>
      <c r="V72" s="93">
        <f t="shared" si="19"/>
        <v>0</v>
      </c>
      <c r="W72" s="92" t="str">
        <f t="shared" si="20"/>
        <v>19D</v>
      </c>
      <c r="X72" s="93">
        <f t="shared" si="21"/>
        <v>0</v>
      </c>
      <c r="Y72" s="36" t="str">
        <f ca="1">LOOKUP(G72,Paramètres!$A$1:$A$20,Paramètres!$C$1:$C$21)</f>
        <v>+18</v>
      </c>
      <c r="Z72" s="25">
        <v>1971</v>
      </c>
      <c r="AA72" s="25" t="s">
        <v>1156</v>
      </c>
      <c r="AB72" s="59"/>
      <c r="AC72" s="18"/>
      <c r="AD72" s="42" t="str">
        <f>IF(ISNA(VLOOKUP(D72,'Liste en forme Garçons'!$C:$C,1,FALSE)),"","*")</f>
        <v>*</v>
      </c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s="66" customFormat="1" x14ac:dyDescent="0.35">
      <c r="A73" s="65"/>
      <c r="B73" s="32" t="s">
        <v>11</v>
      </c>
      <c r="C73" s="32" t="s">
        <v>938</v>
      </c>
      <c r="D73" s="138" t="s">
        <v>1251</v>
      </c>
      <c r="E73" s="33" t="s">
        <v>1019</v>
      </c>
      <c r="F73" s="97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Franche-Comté</v>
      </c>
      <c r="G73" s="36">
        <f>LOOKUP(Z73-Paramètres!$E$1,Paramètres!$A$1:$A$20)</f>
        <v>-60</v>
      </c>
      <c r="H73" s="36" t="str">
        <f>LOOKUP(G73,Paramètres!$A$1:$B$20)</f>
        <v>V2</v>
      </c>
      <c r="I73" s="37">
        <f t="shared" si="11"/>
        <v>10</v>
      </c>
      <c r="J73" s="116">
        <v>1073</v>
      </c>
      <c r="K73" s="25" t="s">
        <v>854</v>
      </c>
      <c r="L73" s="47"/>
      <c r="M73" s="47"/>
      <c r="N73" s="25"/>
      <c r="O73" s="77" t="str">
        <f t="shared" si="12"/>
        <v>17D</v>
      </c>
      <c r="P73" s="91">
        <f t="shared" si="13"/>
        <v>170000000000</v>
      </c>
      <c r="Q73" s="91">
        <f t="shared" si="14"/>
        <v>0</v>
      </c>
      <c r="R73" s="91">
        <f t="shared" si="15"/>
        <v>0</v>
      </c>
      <c r="S73" s="91">
        <f t="shared" si="16"/>
        <v>0</v>
      </c>
      <c r="T73" s="91">
        <f t="shared" si="17"/>
        <v>170000000000</v>
      </c>
      <c r="U73" s="92" t="str">
        <f t="shared" si="18"/>
        <v>17D</v>
      </c>
      <c r="V73" s="93">
        <f t="shared" si="19"/>
        <v>0</v>
      </c>
      <c r="W73" s="92" t="str">
        <f t="shared" si="20"/>
        <v>17D</v>
      </c>
      <c r="X73" s="93">
        <f t="shared" si="21"/>
        <v>0</v>
      </c>
      <c r="Y73" s="36" t="str">
        <f ca="1">LOOKUP(G73,Paramètres!$A$1:$A$20,Paramètres!$C$1:$C$21)</f>
        <v>+18</v>
      </c>
      <c r="Z73" s="25">
        <v>1964</v>
      </c>
      <c r="AA73" s="25" t="s">
        <v>1156</v>
      </c>
      <c r="AB73" s="59"/>
      <c r="AC73" s="42"/>
      <c r="AD73" s="42" t="str">
        <f>IF(ISNA(VLOOKUP(D73,'Liste en forme Garçons'!$C:$C,1,FALSE)),"","*")</f>
        <v>*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</row>
    <row r="74" spans="1:46" s="43" customFormat="1" x14ac:dyDescent="0.35">
      <c r="A74" s="65"/>
      <c r="B74" s="32" t="s">
        <v>833</v>
      </c>
      <c r="C74" s="32" t="s">
        <v>909</v>
      </c>
      <c r="D74" s="138" t="s">
        <v>1245</v>
      </c>
      <c r="E74" s="33" t="s">
        <v>856</v>
      </c>
      <c r="F74" s="97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Franche-Comté</v>
      </c>
      <c r="G74" s="36">
        <f>LOOKUP(Z74-Paramètres!$E$1,Paramètres!$A$1:$A$20)</f>
        <v>-70</v>
      </c>
      <c r="H74" s="36" t="str">
        <f>LOOKUP(G74,Paramètres!$A$1:$B$20)</f>
        <v>V3</v>
      </c>
      <c r="I74" s="37">
        <f t="shared" si="11"/>
        <v>10</v>
      </c>
      <c r="J74" s="116">
        <v>1007</v>
      </c>
      <c r="K74" s="25" t="s">
        <v>854</v>
      </c>
      <c r="L74" s="47"/>
      <c r="M74" s="47"/>
      <c r="N74" s="25"/>
      <c r="O74" s="77" t="str">
        <f t="shared" si="12"/>
        <v>17D</v>
      </c>
      <c r="P74" s="91">
        <f t="shared" si="13"/>
        <v>170000000000</v>
      </c>
      <c r="Q74" s="91">
        <f t="shared" si="14"/>
        <v>0</v>
      </c>
      <c r="R74" s="91">
        <f t="shared" si="15"/>
        <v>0</v>
      </c>
      <c r="S74" s="91">
        <f t="shared" si="16"/>
        <v>0</v>
      </c>
      <c r="T74" s="91">
        <f t="shared" si="17"/>
        <v>170000000000</v>
      </c>
      <c r="U74" s="92" t="str">
        <f t="shared" si="18"/>
        <v>17D</v>
      </c>
      <c r="V74" s="93">
        <f t="shared" si="19"/>
        <v>0</v>
      </c>
      <c r="W74" s="92" t="str">
        <f t="shared" si="20"/>
        <v>17D</v>
      </c>
      <c r="X74" s="93">
        <f t="shared" si="21"/>
        <v>0</v>
      </c>
      <c r="Y74" s="36" t="str">
        <f ca="1">LOOKUP(G74,Paramètres!$A$1:$A$20,Paramètres!$C$1:$C$21)</f>
        <v>+18</v>
      </c>
      <c r="Z74" s="25">
        <v>1950</v>
      </c>
      <c r="AA74" s="25" t="s">
        <v>1156</v>
      </c>
      <c r="AB74" s="59"/>
      <c r="AC74" s="42"/>
      <c r="AD74" s="42" t="str">
        <f>IF(ISNA(VLOOKUP(D74,'Liste en forme Garçons'!$C:$C,1,FALSE)),"","*")</f>
        <v>*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</row>
    <row r="75" spans="1:46" s="43" customFormat="1" x14ac:dyDescent="0.35">
      <c r="A75" s="65"/>
      <c r="B75" s="32" t="s">
        <v>11</v>
      </c>
      <c r="C75" s="32" t="s">
        <v>31</v>
      </c>
      <c r="D75" s="138" t="s">
        <v>1544</v>
      </c>
      <c r="E75" s="33" t="s">
        <v>1123</v>
      </c>
      <c r="F75" s="97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Franche-Comté</v>
      </c>
      <c r="G75" s="36">
        <f>LOOKUP(Z75-Paramètres!$E$1,Paramètres!$A$1:$A$20)</f>
        <v>-50</v>
      </c>
      <c r="H75" s="36" t="str">
        <f>LOOKUP(G75,Paramètres!$A$1:$B$20)</f>
        <v>V1</v>
      </c>
      <c r="I75" s="37">
        <f t="shared" si="11"/>
        <v>12</v>
      </c>
      <c r="J75" s="116">
        <v>1269</v>
      </c>
      <c r="K75" s="47" t="s">
        <v>183</v>
      </c>
      <c r="L75" s="47"/>
      <c r="M75" s="47"/>
      <c r="N75" s="47"/>
      <c r="O75" s="77" t="str">
        <f t="shared" si="12"/>
        <v>15D</v>
      </c>
      <c r="P75" s="91">
        <f t="shared" si="13"/>
        <v>150000000000</v>
      </c>
      <c r="Q75" s="91">
        <f t="shared" si="14"/>
        <v>0</v>
      </c>
      <c r="R75" s="91">
        <f t="shared" si="15"/>
        <v>0</v>
      </c>
      <c r="S75" s="91">
        <f t="shared" si="16"/>
        <v>0</v>
      </c>
      <c r="T75" s="91">
        <f t="shared" si="17"/>
        <v>150000000000</v>
      </c>
      <c r="U75" s="92" t="str">
        <f t="shared" si="18"/>
        <v>15D</v>
      </c>
      <c r="V75" s="93">
        <f t="shared" si="19"/>
        <v>0</v>
      </c>
      <c r="W75" s="92" t="str">
        <f t="shared" si="20"/>
        <v>15D</v>
      </c>
      <c r="X75" s="93">
        <f t="shared" si="21"/>
        <v>0</v>
      </c>
      <c r="Y75" s="36" t="str">
        <f ca="1">LOOKUP(G75,Paramètres!$A$1:$A$20,Paramètres!$C$1:$C$21)</f>
        <v>+18</v>
      </c>
      <c r="Z75" s="25">
        <v>1967</v>
      </c>
      <c r="AA75" s="25" t="s">
        <v>1156</v>
      </c>
      <c r="AB75" s="59"/>
      <c r="AC75" s="42"/>
      <c r="AD75" s="42" t="str">
        <f>IF(ISNA(VLOOKUP(D75,'Liste en forme Garçons'!$C:$C,1,FALSE)),"","*")</f>
        <v>*</v>
      </c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</row>
    <row r="76" spans="1:46" s="69" customFormat="1" x14ac:dyDescent="0.35">
      <c r="A76" s="65"/>
      <c r="B76" s="32" t="s">
        <v>179</v>
      </c>
      <c r="C76" s="32" t="s">
        <v>679</v>
      </c>
      <c r="D76" s="138" t="s">
        <v>1483</v>
      </c>
      <c r="E76" s="49" t="s">
        <v>1126</v>
      </c>
      <c r="F76" s="97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Franche-Comté</v>
      </c>
      <c r="G76" s="36">
        <f>LOOKUP(Z76-Paramètres!$E$1,Paramètres!$A$1:$A$20)</f>
        <v>-40</v>
      </c>
      <c r="H76" s="36" t="str">
        <f>LOOKUP(G76,Paramètres!$A$1:$B$20)</f>
        <v>S</v>
      </c>
      <c r="I76" s="37">
        <f t="shared" si="11"/>
        <v>11</v>
      </c>
      <c r="J76" s="116">
        <v>1184</v>
      </c>
      <c r="K76" s="1" t="s">
        <v>183</v>
      </c>
      <c r="L76" s="1"/>
      <c r="M76" s="1"/>
      <c r="N76" s="1"/>
      <c r="O76" s="77" t="str">
        <f t="shared" si="12"/>
        <v>15D</v>
      </c>
      <c r="P76" s="91">
        <f t="shared" si="13"/>
        <v>150000000000</v>
      </c>
      <c r="Q76" s="91">
        <f t="shared" si="14"/>
        <v>0</v>
      </c>
      <c r="R76" s="91">
        <f t="shared" si="15"/>
        <v>0</v>
      </c>
      <c r="S76" s="91">
        <f t="shared" si="16"/>
        <v>0</v>
      </c>
      <c r="T76" s="91">
        <f t="shared" si="17"/>
        <v>150000000000</v>
      </c>
      <c r="U76" s="92" t="str">
        <f t="shared" si="18"/>
        <v>15D</v>
      </c>
      <c r="V76" s="93">
        <f t="shared" si="19"/>
        <v>0</v>
      </c>
      <c r="W76" s="92" t="str">
        <f t="shared" si="20"/>
        <v>15D</v>
      </c>
      <c r="X76" s="93">
        <f t="shared" si="21"/>
        <v>0</v>
      </c>
      <c r="Y76" s="36" t="str">
        <f ca="1">LOOKUP(G76,Paramètres!$A$1:$A$20,Paramètres!$C$1:$C$21)</f>
        <v>+18</v>
      </c>
      <c r="Z76" s="25">
        <v>1980</v>
      </c>
      <c r="AA76" s="25" t="s">
        <v>1156</v>
      </c>
      <c r="AB76" s="59"/>
      <c r="AC76" s="42"/>
      <c r="AD76" s="42" t="str">
        <f>IF(ISNA(VLOOKUP(D76,'Liste en forme Garçons'!$C:$C,1,FALSE)),"","*")</f>
        <v>*</v>
      </c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</row>
    <row r="77" spans="1:46" s="43" customFormat="1" x14ac:dyDescent="0.35">
      <c r="A77" s="65"/>
      <c r="B77" s="32" t="s">
        <v>817</v>
      </c>
      <c r="C77" s="32" t="s">
        <v>756</v>
      </c>
      <c r="D77" s="138" t="s">
        <v>1411</v>
      </c>
      <c r="E77" s="49" t="s">
        <v>855</v>
      </c>
      <c r="F77" s="97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Franche-Comté</v>
      </c>
      <c r="G77" s="36">
        <f>LOOKUP(Z77-Paramètres!$E$1,Paramètres!$A$1:$A$20)</f>
        <v>-20</v>
      </c>
      <c r="H77" s="36" t="str">
        <f>LOOKUP(G77,Paramètres!$A$1:$B$20)</f>
        <v>S</v>
      </c>
      <c r="I77" s="37">
        <f t="shared" si="11"/>
        <v>7</v>
      </c>
      <c r="J77" s="116">
        <v>725</v>
      </c>
      <c r="K77" s="47" t="s">
        <v>183</v>
      </c>
      <c r="L77" s="47"/>
      <c r="M77" s="25"/>
      <c r="N77" s="25"/>
      <c r="O77" s="77" t="str">
        <f t="shared" si="12"/>
        <v>15D</v>
      </c>
      <c r="P77" s="91">
        <f t="shared" si="13"/>
        <v>150000000000</v>
      </c>
      <c r="Q77" s="91">
        <f t="shared" si="14"/>
        <v>0</v>
      </c>
      <c r="R77" s="91">
        <f t="shared" si="15"/>
        <v>0</v>
      </c>
      <c r="S77" s="91">
        <f t="shared" si="16"/>
        <v>0</v>
      </c>
      <c r="T77" s="91">
        <f t="shared" si="17"/>
        <v>150000000000</v>
      </c>
      <c r="U77" s="92" t="str">
        <f t="shared" si="18"/>
        <v>15D</v>
      </c>
      <c r="V77" s="93">
        <f t="shared" si="19"/>
        <v>0</v>
      </c>
      <c r="W77" s="92" t="str">
        <f t="shared" si="20"/>
        <v>15D</v>
      </c>
      <c r="X77" s="93">
        <f t="shared" si="21"/>
        <v>0</v>
      </c>
      <c r="Y77" s="36" t="str">
        <f ca="1">LOOKUP(G77,Paramètres!$A$1:$A$20,Paramètres!$C$1:$C$21)</f>
        <v>+18</v>
      </c>
      <c r="Z77" s="25">
        <v>1996</v>
      </c>
      <c r="AA77" s="25" t="s">
        <v>1156</v>
      </c>
      <c r="AB77" s="59"/>
      <c r="AC77" s="42"/>
      <c r="AD77" s="42" t="str">
        <f>IF(ISNA(VLOOKUP(D77,'Liste en forme Garçons'!$C:$C,1,FALSE)),"","*")</f>
        <v>*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</row>
    <row r="78" spans="1:46" s="43" customFormat="1" x14ac:dyDescent="0.35">
      <c r="A78" s="65"/>
      <c r="B78" s="32" t="s">
        <v>342</v>
      </c>
      <c r="C78" s="32" t="s">
        <v>959</v>
      </c>
      <c r="D78" s="138" t="s">
        <v>1315</v>
      </c>
      <c r="E78" s="64" t="s">
        <v>1125</v>
      </c>
      <c r="F78" s="97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Franche-Comté</v>
      </c>
      <c r="G78" s="36">
        <f>LOOKUP(Z78-Paramètres!$E$1,Paramètres!$A$1:$A$20)</f>
        <v>-19</v>
      </c>
      <c r="H78" s="36" t="str">
        <f>LOOKUP(G78,Paramètres!$A$1:$B$20)</f>
        <v>S</v>
      </c>
      <c r="I78" s="37">
        <f t="shared" si="11"/>
        <v>6</v>
      </c>
      <c r="J78" s="116">
        <v>686</v>
      </c>
      <c r="K78" s="25" t="s">
        <v>183</v>
      </c>
      <c r="L78" s="47"/>
      <c r="M78" s="47"/>
      <c r="N78" s="25"/>
      <c r="O78" s="77" t="str">
        <f t="shared" si="12"/>
        <v>15D</v>
      </c>
      <c r="P78" s="91">
        <f t="shared" si="13"/>
        <v>150000000000</v>
      </c>
      <c r="Q78" s="91">
        <f t="shared" si="14"/>
        <v>0</v>
      </c>
      <c r="R78" s="91">
        <f t="shared" si="15"/>
        <v>0</v>
      </c>
      <c r="S78" s="91">
        <f t="shared" si="16"/>
        <v>0</v>
      </c>
      <c r="T78" s="91">
        <f t="shared" si="17"/>
        <v>150000000000</v>
      </c>
      <c r="U78" s="92" t="str">
        <f t="shared" si="18"/>
        <v>15D</v>
      </c>
      <c r="V78" s="93">
        <f t="shared" si="19"/>
        <v>0</v>
      </c>
      <c r="W78" s="92" t="str">
        <f t="shared" si="20"/>
        <v>15D</v>
      </c>
      <c r="X78" s="93">
        <f t="shared" si="21"/>
        <v>0</v>
      </c>
      <c r="Y78" s="36" t="str">
        <f ca="1">LOOKUP(G78,Paramètres!$A$1:$A$20,Paramètres!$C$1:$C$21)</f>
        <v>+18</v>
      </c>
      <c r="Z78" s="25">
        <v>1997</v>
      </c>
      <c r="AA78" s="25" t="s">
        <v>1156</v>
      </c>
      <c r="AB78" s="59"/>
      <c r="AC78" s="42"/>
      <c r="AD78" s="42" t="str">
        <f>IF(ISNA(VLOOKUP(D78,'Liste en forme Garçons'!$C:$C,1,FALSE)),"","*")</f>
        <v>*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</row>
    <row r="79" spans="1:46" s="43" customFormat="1" x14ac:dyDescent="0.35">
      <c r="A79" s="65"/>
      <c r="B79" s="46" t="s">
        <v>131</v>
      </c>
      <c r="C79" s="46" t="s">
        <v>784</v>
      </c>
      <c r="D79" s="136" t="s">
        <v>1418</v>
      </c>
      <c r="E79" s="45" t="s">
        <v>1129</v>
      </c>
      <c r="F79" s="97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Franche-Comté</v>
      </c>
      <c r="G79" s="36">
        <f>LOOKUP(Z79-Paramètres!$E$1,Paramètres!$A$1:$A$20)</f>
        <v>-50</v>
      </c>
      <c r="H79" s="36" t="str">
        <f>LOOKUP(G79,Paramètres!$A$1:$B$20)</f>
        <v>V1</v>
      </c>
      <c r="I79" s="37">
        <f t="shared" si="11"/>
        <v>8</v>
      </c>
      <c r="J79" s="116">
        <v>865</v>
      </c>
      <c r="K79" s="38" t="s">
        <v>840</v>
      </c>
      <c r="L79" s="38"/>
      <c r="M79" s="52"/>
      <c r="N79" s="52"/>
      <c r="O79" s="77" t="str">
        <f t="shared" si="12"/>
        <v>13D</v>
      </c>
      <c r="P79" s="91">
        <f t="shared" si="13"/>
        <v>130000000000</v>
      </c>
      <c r="Q79" s="91">
        <f t="shared" si="14"/>
        <v>0</v>
      </c>
      <c r="R79" s="91">
        <f t="shared" si="15"/>
        <v>0</v>
      </c>
      <c r="S79" s="91">
        <f t="shared" si="16"/>
        <v>0</v>
      </c>
      <c r="T79" s="91">
        <f t="shared" si="17"/>
        <v>130000000000</v>
      </c>
      <c r="U79" s="92" t="str">
        <f t="shared" si="18"/>
        <v>13D</v>
      </c>
      <c r="V79" s="93">
        <f t="shared" si="19"/>
        <v>0</v>
      </c>
      <c r="W79" s="92" t="str">
        <f t="shared" si="20"/>
        <v>13D</v>
      </c>
      <c r="X79" s="93">
        <f t="shared" si="21"/>
        <v>0</v>
      </c>
      <c r="Y79" s="36" t="str">
        <f ca="1">LOOKUP(G79,Paramètres!$A$1:$A$20,Paramètres!$C$1:$C$21)</f>
        <v>+18</v>
      </c>
      <c r="Z79" s="25">
        <v>1966</v>
      </c>
      <c r="AA79" s="25" t="s">
        <v>1156</v>
      </c>
      <c r="AB79" s="59"/>
      <c r="AC79" s="42"/>
      <c r="AD79" s="42" t="str">
        <f>IF(ISNA(VLOOKUP(D79,'Liste en forme Garçons'!$C:$C,1,FALSE)),"","*")</f>
        <v>*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</row>
    <row r="80" spans="1:46" s="43" customFormat="1" x14ac:dyDescent="0.35">
      <c r="A80" s="65"/>
      <c r="B80" s="32" t="s">
        <v>412</v>
      </c>
      <c r="C80" s="32" t="s">
        <v>1002</v>
      </c>
      <c r="D80" s="138" t="s">
        <v>1255</v>
      </c>
      <c r="E80" s="33" t="s">
        <v>1020</v>
      </c>
      <c r="F80" s="97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Franche-Comté</v>
      </c>
      <c r="G80" s="36">
        <f>LOOKUP(Z80-Paramètres!$E$1,Paramètres!$A$1:$A$20)</f>
        <v>-60</v>
      </c>
      <c r="H80" s="36" t="str">
        <f>LOOKUP(G80,Paramètres!$A$1:$B$20)</f>
        <v>V2</v>
      </c>
      <c r="I80" s="37">
        <f t="shared" si="11"/>
        <v>7</v>
      </c>
      <c r="J80" s="116">
        <v>745</v>
      </c>
      <c r="K80" s="25" t="s">
        <v>840</v>
      </c>
      <c r="L80" s="47"/>
      <c r="M80" s="47"/>
      <c r="N80" s="25"/>
      <c r="O80" s="77" t="str">
        <f t="shared" si="12"/>
        <v>13D</v>
      </c>
      <c r="P80" s="91">
        <f t="shared" si="13"/>
        <v>130000000000</v>
      </c>
      <c r="Q80" s="91">
        <f t="shared" si="14"/>
        <v>0</v>
      </c>
      <c r="R80" s="91">
        <f t="shared" si="15"/>
        <v>0</v>
      </c>
      <c r="S80" s="91">
        <f t="shared" si="16"/>
        <v>0</v>
      </c>
      <c r="T80" s="91">
        <f t="shared" si="17"/>
        <v>130000000000</v>
      </c>
      <c r="U80" s="92" t="str">
        <f t="shared" si="18"/>
        <v>13D</v>
      </c>
      <c r="V80" s="93">
        <f t="shared" si="19"/>
        <v>0</v>
      </c>
      <c r="W80" s="92" t="str">
        <f t="shared" si="20"/>
        <v>13D</v>
      </c>
      <c r="X80" s="93">
        <f t="shared" si="21"/>
        <v>0</v>
      </c>
      <c r="Y80" s="36" t="str">
        <f ca="1">LOOKUP(G80,Paramètres!$A$1:$A$20,Paramètres!$C$1:$C$21)</f>
        <v>+18</v>
      </c>
      <c r="Z80" s="25">
        <v>1961</v>
      </c>
      <c r="AA80" s="25" t="s">
        <v>1156</v>
      </c>
      <c r="AB80" s="59"/>
      <c r="AC80" s="42"/>
      <c r="AD80" s="42" t="str">
        <f>IF(ISNA(VLOOKUP(D80,'Liste en forme Garçons'!$C:$C,1,FALSE)),"","*")</f>
        <v>*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</row>
    <row r="81" spans="1:46" s="72" customFormat="1" x14ac:dyDescent="0.35">
      <c r="A81" s="65"/>
      <c r="B81" s="32" t="s">
        <v>688</v>
      </c>
      <c r="C81" s="32" t="s">
        <v>792</v>
      </c>
      <c r="D81" s="138" t="s">
        <v>1384</v>
      </c>
      <c r="E81" s="49" t="s">
        <v>856</v>
      </c>
      <c r="F81" s="97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Franche-Comté</v>
      </c>
      <c r="G81" s="36">
        <f>LOOKUP(Z81-Paramètres!$E$1,Paramètres!$A$1:$A$20)</f>
        <v>-40</v>
      </c>
      <c r="H81" s="36" t="str">
        <f>LOOKUP(G81,Paramètres!$A$1:$B$20)</f>
        <v>S</v>
      </c>
      <c r="I81" s="37">
        <f t="shared" si="11"/>
        <v>9</v>
      </c>
      <c r="J81" s="116">
        <v>928</v>
      </c>
      <c r="K81" s="47" t="s">
        <v>857</v>
      </c>
      <c r="L81" s="47"/>
      <c r="M81" s="25"/>
      <c r="N81" s="25"/>
      <c r="O81" s="77" t="str">
        <f t="shared" si="12"/>
        <v>11D</v>
      </c>
      <c r="P81" s="91">
        <f t="shared" si="13"/>
        <v>110000000000</v>
      </c>
      <c r="Q81" s="91">
        <f t="shared" si="14"/>
        <v>0</v>
      </c>
      <c r="R81" s="91">
        <f t="shared" si="15"/>
        <v>0</v>
      </c>
      <c r="S81" s="91">
        <f t="shared" si="16"/>
        <v>0</v>
      </c>
      <c r="T81" s="91">
        <f t="shared" si="17"/>
        <v>110000000000</v>
      </c>
      <c r="U81" s="92" t="str">
        <f t="shared" si="18"/>
        <v>11D</v>
      </c>
      <c r="V81" s="93">
        <f t="shared" si="19"/>
        <v>0</v>
      </c>
      <c r="W81" s="92" t="str">
        <f t="shared" si="20"/>
        <v>11D</v>
      </c>
      <c r="X81" s="93">
        <f t="shared" si="21"/>
        <v>0</v>
      </c>
      <c r="Y81" s="36" t="str">
        <f ca="1">LOOKUP(G81,Paramètres!$A$1:$A$20,Paramètres!$C$1:$C$21)</f>
        <v>+18</v>
      </c>
      <c r="Z81" s="25">
        <v>1993</v>
      </c>
      <c r="AA81" s="25" t="s">
        <v>1156</v>
      </c>
      <c r="AB81" s="59"/>
      <c r="AC81" s="42"/>
      <c r="AD81" s="42" t="str">
        <f>IF(ISNA(VLOOKUP(D81,'Liste en forme Garçons'!$C:$C,1,FALSE)),"","*")</f>
        <v>*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</row>
    <row r="82" spans="1:46" s="43" customFormat="1" x14ac:dyDescent="0.35">
      <c r="A82" s="65"/>
      <c r="B82" s="46" t="s">
        <v>28</v>
      </c>
      <c r="C82" s="46" t="s">
        <v>425</v>
      </c>
      <c r="D82" s="136" t="s">
        <v>1593</v>
      </c>
      <c r="E82" s="45" t="s">
        <v>334</v>
      </c>
      <c r="F82" s="97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Franche-Comté</v>
      </c>
      <c r="G82" s="36">
        <f>LOOKUP(Z82-Paramètres!$E$1,Paramètres!$A$1:$A$20)</f>
        <v>-50</v>
      </c>
      <c r="H82" s="36" t="str">
        <f>LOOKUP(G82,Paramètres!$A$1:$B$20)</f>
        <v>V1</v>
      </c>
      <c r="I82" s="37">
        <f t="shared" si="11"/>
        <v>12</v>
      </c>
      <c r="J82" s="116">
        <v>1292</v>
      </c>
      <c r="K82" s="52" t="s">
        <v>212</v>
      </c>
      <c r="L82" s="52"/>
      <c r="M82" s="52"/>
      <c r="N82" s="52"/>
      <c r="O82" s="77" t="str">
        <f t="shared" si="12"/>
        <v>10D</v>
      </c>
      <c r="P82" s="91">
        <f t="shared" si="13"/>
        <v>100000000000</v>
      </c>
      <c r="Q82" s="91">
        <f t="shared" si="14"/>
        <v>0</v>
      </c>
      <c r="R82" s="91">
        <f t="shared" si="15"/>
        <v>0</v>
      </c>
      <c r="S82" s="91">
        <f t="shared" si="16"/>
        <v>0</v>
      </c>
      <c r="T82" s="91">
        <f t="shared" si="17"/>
        <v>100000000000</v>
      </c>
      <c r="U82" s="92" t="str">
        <f t="shared" si="18"/>
        <v>10D</v>
      </c>
      <c r="V82" s="93">
        <f t="shared" si="19"/>
        <v>0</v>
      </c>
      <c r="W82" s="92" t="str">
        <f t="shared" si="20"/>
        <v>10D</v>
      </c>
      <c r="X82" s="93">
        <f t="shared" si="21"/>
        <v>0</v>
      </c>
      <c r="Y82" s="36" t="str">
        <f ca="1">LOOKUP(G82,Paramètres!$A$1:$A$20,Paramètres!$C$1:$C$21)</f>
        <v>+18</v>
      </c>
      <c r="Z82" s="25">
        <v>1969</v>
      </c>
      <c r="AA82" s="25" t="s">
        <v>1156</v>
      </c>
      <c r="AB82" s="59"/>
      <c r="AC82" s="42"/>
      <c r="AD82" s="42" t="str">
        <f>IF(ISNA(VLOOKUP(D82,'Liste en forme Garçons'!$C:$C,1,FALSE)),"","*")</f>
        <v>*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</row>
    <row r="83" spans="1:46" s="43" customFormat="1" x14ac:dyDescent="0.35">
      <c r="A83" s="65"/>
      <c r="B83" s="32" t="s">
        <v>29</v>
      </c>
      <c r="C83" s="32" t="s">
        <v>322</v>
      </c>
      <c r="D83" s="138" t="s">
        <v>1233</v>
      </c>
      <c r="E83" s="49" t="s">
        <v>1128</v>
      </c>
      <c r="F83" s="97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Franche-Comté</v>
      </c>
      <c r="G83" s="36">
        <f>LOOKUP(Z83-Paramètres!$E$1,Paramètres!$A$1:$A$20)</f>
        <v>-40</v>
      </c>
      <c r="H83" s="36" t="str">
        <f>LOOKUP(G83,Paramètres!$A$1:$B$20)</f>
        <v>S</v>
      </c>
      <c r="I83" s="37">
        <f t="shared" si="11"/>
        <v>11</v>
      </c>
      <c r="J83" s="116">
        <v>1151</v>
      </c>
      <c r="K83" s="25" t="s">
        <v>212</v>
      </c>
      <c r="L83" s="25"/>
      <c r="M83" s="25"/>
      <c r="N83" s="25"/>
      <c r="O83" s="77" t="str">
        <f t="shared" si="12"/>
        <v>10D</v>
      </c>
      <c r="P83" s="91">
        <f t="shared" si="13"/>
        <v>100000000000</v>
      </c>
      <c r="Q83" s="91">
        <f t="shared" si="14"/>
        <v>0</v>
      </c>
      <c r="R83" s="91">
        <f t="shared" si="15"/>
        <v>0</v>
      </c>
      <c r="S83" s="91">
        <f t="shared" si="16"/>
        <v>0</v>
      </c>
      <c r="T83" s="91">
        <f t="shared" si="17"/>
        <v>100000000000</v>
      </c>
      <c r="U83" s="92" t="str">
        <f t="shared" si="18"/>
        <v>10D</v>
      </c>
      <c r="V83" s="93">
        <f t="shared" si="19"/>
        <v>0</v>
      </c>
      <c r="W83" s="92" t="str">
        <f t="shared" si="20"/>
        <v>10D</v>
      </c>
      <c r="X83" s="93">
        <f t="shared" si="21"/>
        <v>0</v>
      </c>
      <c r="Y83" s="36" t="str">
        <f ca="1">LOOKUP(G83,Paramètres!$A$1:$A$20,Paramètres!$C$1:$C$21)</f>
        <v>+18</v>
      </c>
      <c r="Z83" s="25">
        <v>1981</v>
      </c>
      <c r="AA83" s="25" t="s">
        <v>1156</v>
      </c>
      <c r="AB83" s="59"/>
      <c r="AC83" s="18"/>
      <c r="AD83" s="42" t="str">
        <f>IF(ISNA(VLOOKUP(D83,'Liste en forme Garçons'!$C:$C,1,FALSE)),"","*")</f>
        <v>*</v>
      </c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46" s="43" customFormat="1" x14ac:dyDescent="0.35">
      <c r="A84" s="65"/>
      <c r="B84" s="32" t="s">
        <v>1112</v>
      </c>
      <c r="C84" s="32" t="s">
        <v>2968</v>
      </c>
      <c r="D84" s="138" t="s">
        <v>2993</v>
      </c>
      <c r="E84" s="49" t="s">
        <v>1122</v>
      </c>
      <c r="F84" s="97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Franche-Comté</v>
      </c>
      <c r="G84" s="36">
        <f>LOOKUP(Z84-Paramètres!$E$1,Paramètres!$A$1:$A$20)</f>
        <v>-60</v>
      </c>
      <c r="H84" s="36" t="str">
        <f>LOOKUP(G84,Paramètres!$A$1:$B$20)</f>
        <v>V2</v>
      </c>
      <c r="I84" s="37">
        <f t="shared" si="11"/>
        <v>7</v>
      </c>
      <c r="J84" s="116">
        <v>771</v>
      </c>
      <c r="K84" s="47" t="s">
        <v>858</v>
      </c>
      <c r="L84" s="47"/>
      <c r="M84" s="25"/>
      <c r="N84" s="25"/>
      <c r="O84" s="77" t="str">
        <f t="shared" si="12"/>
        <v>9D</v>
      </c>
      <c r="P84" s="91">
        <f t="shared" si="13"/>
        <v>90000000000</v>
      </c>
      <c r="Q84" s="91">
        <f t="shared" si="14"/>
        <v>0</v>
      </c>
      <c r="R84" s="91">
        <f t="shared" si="15"/>
        <v>0</v>
      </c>
      <c r="S84" s="91">
        <f t="shared" si="16"/>
        <v>0</v>
      </c>
      <c r="T84" s="91">
        <f t="shared" si="17"/>
        <v>90000000000</v>
      </c>
      <c r="U84" s="92" t="str">
        <f t="shared" si="18"/>
        <v>9D</v>
      </c>
      <c r="V84" s="93">
        <f t="shared" si="19"/>
        <v>0</v>
      </c>
      <c r="W84" s="92" t="str">
        <f t="shared" si="20"/>
        <v>9D</v>
      </c>
      <c r="X84" s="93">
        <f t="shared" si="21"/>
        <v>0</v>
      </c>
      <c r="Y84" s="36" t="str">
        <f ca="1">LOOKUP(G84,Paramètres!$A$1:$A$20,Paramètres!$C$1:$C$21)</f>
        <v>+18</v>
      </c>
      <c r="Z84" s="25">
        <v>1959</v>
      </c>
      <c r="AA84" s="25" t="s">
        <v>1156</v>
      </c>
      <c r="AB84" s="59"/>
      <c r="AC84" s="42"/>
      <c r="AD84" s="42" t="str">
        <f>IF(ISNA(VLOOKUP(D84,'Liste en forme Garçons'!$C:$C,1,FALSE)),"","*")</f>
        <v>*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</row>
    <row r="85" spans="1:46" s="43" customFormat="1" x14ac:dyDescent="0.35">
      <c r="A85" s="65"/>
      <c r="B85" s="32" t="s">
        <v>30</v>
      </c>
      <c r="C85" s="32" t="s">
        <v>942</v>
      </c>
      <c r="D85" s="138" t="s">
        <v>1291</v>
      </c>
      <c r="E85" s="33" t="s">
        <v>1125</v>
      </c>
      <c r="F85" s="97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COUNTIF(Paramètres!G:G,E85)=1,IF(Paramètres!$E$3=Paramètres!$A$23,"Besançon",IF(Paramètres!$E$3=Paramètres!$A$24,"Doubs","Franche-Comté")),"*** INCONNU ***"))))))</f>
        <v>Franche-Comté</v>
      </c>
      <c r="G85" s="36">
        <f>LOOKUP(Z85-Paramètres!$E$1,Paramètres!$A$1:$A$20)</f>
        <v>-19</v>
      </c>
      <c r="H85" s="36" t="str">
        <f>LOOKUP(G85,Paramètres!$A$1:$B$20)</f>
        <v>S</v>
      </c>
      <c r="I85" s="37">
        <f t="shared" si="11"/>
        <v>5</v>
      </c>
      <c r="J85" s="116">
        <v>590</v>
      </c>
      <c r="K85" s="25" t="s">
        <v>858</v>
      </c>
      <c r="L85" s="47"/>
      <c r="M85" s="47"/>
      <c r="N85" s="25"/>
      <c r="O85" s="77" t="str">
        <f t="shared" si="12"/>
        <v>9D</v>
      </c>
      <c r="P85" s="91">
        <f t="shared" si="13"/>
        <v>90000000000</v>
      </c>
      <c r="Q85" s="91">
        <f t="shared" si="14"/>
        <v>0</v>
      </c>
      <c r="R85" s="91">
        <f t="shared" si="15"/>
        <v>0</v>
      </c>
      <c r="S85" s="91">
        <f t="shared" si="16"/>
        <v>0</v>
      </c>
      <c r="T85" s="91">
        <f t="shared" si="17"/>
        <v>90000000000</v>
      </c>
      <c r="U85" s="92" t="str">
        <f t="shared" si="18"/>
        <v>9D</v>
      </c>
      <c r="V85" s="93">
        <f t="shared" si="19"/>
        <v>0</v>
      </c>
      <c r="W85" s="92" t="str">
        <f t="shared" si="20"/>
        <v>9D</v>
      </c>
      <c r="X85" s="93">
        <f t="shared" si="21"/>
        <v>0</v>
      </c>
      <c r="Y85" s="36" t="str">
        <f ca="1">LOOKUP(G85,Paramètres!$A$1:$A$20,Paramètres!$C$1:$C$21)</f>
        <v>+18</v>
      </c>
      <c r="Z85" s="25">
        <v>1997</v>
      </c>
      <c r="AA85" s="25" t="s">
        <v>1156</v>
      </c>
      <c r="AB85" s="59"/>
      <c r="AC85" s="42"/>
      <c r="AD85" s="42" t="str">
        <f>IF(ISNA(VLOOKUP(D85,'Liste en forme Garçons'!$C:$C,1,FALSE)),"","*")</f>
        <v>*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</row>
    <row r="86" spans="1:46" s="43" customFormat="1" x14ac:dyDescent="0.35">
      <c r="A86" s="65"/>
      <c r="B86" s="32" t="s">
        <v>131</v>
      </c>
      <c r="C86" s="32" t="s">
        <v>432</v>
      </c>
      <c r="D86" s="138" t="s">
        <v>1455</v>
      </c>
      <c r="E86" s="49" t="s">
        <v>1129</v>
      </c>
      <c r="F86" s="97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COUNTIF(Paramètres!G:G,E86)=1,IF(Paramètres!$E$3=Paramètres!$A$23,"Besançon",IF(Paramètres!$E$3=Paramètres!$A$24,"Doubs","Franche-Comté")),"*** INCONNU ***"))))))</f>
        <v>Franche-Comté</v>
      </c>
      <c r="G86" s="36">
        <f>LOOKUP(Z86-Paramètres!$E$1,Paramètres!$A$1:$A$20)</f>
        <v>-50</v>
      </c>
      <c r="H86" s="36" t="str">
        <f>LOOKUP(G86,Paramètres!$A$1:$B$20)</f>
        <v>V1</v>
      </c>
      <c r="I86" s="37">
        <f t="shared" si="11"/>
        <v>5</v>
      </c>
      <c r="J86" s="116">
        <v>561</v>
      </c>
      <c r="K86" s="47" t="s">
        <v>859</v>
      </c>
      <c r="L86" s="47"/>
      <c r="M86" s="25"/>
      <c r="N86" s="25"/>
      <c r="O86" s="77" t="str">
        <f t="shared" si="12"/>
        <v>8D</v>
      </c>
      <c r="P86" s="91">
        <f t="shared" si="13"/>
        <v>80000000000</v>
      </c>
      <c r="Q86" s="91">
        <f t="shared" si="14"/>
        <v>0</v>
      </c>
      <c r="R86" s="91">
        <f t="shared" si="15"/>
        <v>0</v>
      </c>
      <c r="S86" s="91">
        <f t="shared" si="16"/>
        <v>0</v>
      </c>
      <c r="T86" s="91">
        <f t="shared" si="17"/>
        <v>80000000000</v>
      </c>
      <c r="U86" s="92" t="str">
        <f t="shared" si="18"/>
        <v>8D</v>
      </c>
      <c r="V86" s="93">
        <f t="shared" si="19"/>
        <v>0</v>
      </c>
      <c r="W86" s="92" t="str">
        <f t="shared" si="20"/>
        <v>8D</v>
      </c>
      <c r="X86" s="93">
        <f t="shared" si="21"/>
        <v>0</v>
      </c>
      <c r="Y86" s="36" t="str">
        <f ca="1">LOOKUP(G86,Paramètres!$A$1:$A$20,Paramètres!$C$1:$C$21)</f>
        <v>+18</v>
      </c>
      <c r="Z86" s="25">
        <v>1966</v>
      </c>
      <c r="AA86" s="25" t="s">
        <v>1156</v>
      </c>
      <c r="AB86" s="59"/>
      <c r="AC86" s="42"/>
      <c r="AD86" s="42" t="str">
        <f>IF(ISNA(VLOOKUP(D86,'Liste en forme Garçons'!$C:$C,1,FALSE)),"","*")</f>
        <v>*</v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</row>
    <row r="87" spans="1:46" s="43" customFormat="1" x14ac:dyDescent="0.35">
      <c r="A87" s="65"/>
      <c r="B87" s="32" t="s">
        <v>680</v>
      </c>
      <c r="C87" s="32" t="s">
        <v>681</v>
      </c>
      <c r="D87" s="138" t="s">
        <v>1365</v>
      </c>
      <c r="E87" s="49" t="s">
        <v>665</v>
      </c>
      <c r="F87" s="97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COUNTIF(Paramètres!G:G,E87)=1,IF(Paramètres!$E$3=Paramètres!$A$23,"Besançon",IF(Paramètres!$E$3=Paramètres!$A$24,"Doubs","Franche-Comté")),"*** INCONNU ***"))))))</f>
        <v>Franche-Comté</v>
      </c>
      <c r="G87" s="36">
        <f>LOOKUP(Z87-Paramètres!$E$1,Paramètres!$A$1:$A$20)</f>
        <v>-60</v>
      </c>
      <c r="H87" s="36" t="str">
        <f>LOOKUP(G87,Paramètres!$A$1:$B$20)</f>
        <v>V2</v>
      </c>
      <c r="I87" s="37">
        <f t="shared" si="11"/>
        <v>13</v>
      </c>
      <c r="J87" s="116">
        <v>1324</v>
      </c>
      <c r="K87" s="47" t="s">
        <v>213</v>
      </c>
      <c r="L87" s="47"/>
      <c r="M87" s="25"/>
      <c r="N87" s="25"/>
      <c r="O87" s="77" t="str">
        <f t="shared" si="12"/>
        <v>7D</v>
      </c>
      <c r="P87" s="91">
        <f t="shared" si="13"/>
        <v>70000000000</v>
      </c>
      <c r="Q87" s="91">
        <f t="shared" si="14"/>
        <v>0</v>
      </c>
      <c r="R87" s="91">
        <f t="shared" si="15"/>
        <v>0</v>
      </c>
      <c r="S87" s="91">
        <f t="shared" si="16"/>
        <v>0</v>
      </c>
      <c r="T87" s="91">
        <f t="shared" si="17"/>
        <v>70000000000</v>
      </c>
      <c r="U87" s="92" t="str">
        <f t="shared" si="18"/>
        <v>7D</v>
      </c>
      <c r="V87" s="93">
        <f t="shared" si="19"/>
        <v>0</v>
      </c>
      <c r="W87" s="92" t="str">
        <f t="shared" si="20"/>
        <v>7D</v>
      </c>
      <c r="X87" s="93">
        <f t="shared" si="21"/>
        <v>0</v>
      </c>
      <c r="Y87" s="36" t="str">
        <f ca="1">LOOKUP(G87,Paramètres!$A$1:$A$20,Paramètres!$C$1:$C$21)</f>
        <v>+18</v>
      </c>
      <c r="Z87" s="25">
        <v>1959</v>
      </c>
      <c r="AA87" s="25" t="s">
        <v>1156</v>
      </c>
      <c r="AB87" s="59"/>
      <c r="AC87" s="42"/>
      <c r="AD87" s="42" t="str">
        <f>IF(ISNA(VLOOKUP(D87,'Liste en forme Garçons'!$C:$C,1,FALSE)),"","*")</f>
        <v>*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</row>
    <row r="88" spans="1:46" s="43" customFormat="1" x14ac:dyDescent="0.35">
      <c r="A88" s="65"/>
      <c r="B88" s="32" t="s">
        <v>7</v>
      </c>
      <c r="C88" s="32" t="s">
        <v>2467</v>
      </c>
      <c r="D88" s="138" t="s">
        <v>2592</v>
      </c>
      <c r="E88" s="33" t="s">
        <v>86</v>
      </c>
      <c r="F88" s="97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COUNTIF(Paramètres!G:G,E88)=1,IF(Paramètres!$E$3=Paramètres!$A$23,"Besançon",IF(Paramètres!$E$3=Paramètres!$A$24,"Doubs","Franche-Comté")),"*** INCONNU ***"))))))</f>
        <v>Franche-Comté</v>
      </c>
      <c r="G88" s="36">
        <f>LOOKUP(Z88-Paramètres!$E$1,Paramètres!$A$1:$A$20)</f>
        <v>-50</v>
      </c>
      <c r="H88" s="36" t="str">
        <f>LOOKUP(G88,Paramètres!$A$1:$B$20)</f>
        <v>V1</v>
      </c>
      <c r="I88" s="37">
        <f t="shared" si="11"/>
        <v>10</v>
      </c>
      <c r="J88" s="116">
        <v>1051</v>
      </c>
      <c r="K88" s="25" t="s">
        <v>213</v>
      </c>
      <c r="L88" s="47"/>
      <c r="M88" s="47"/>
      <c r="N88" s="25"/>
      <c r="O88" s="77" t="str">
        <f t="shared" si="12"/>
        <v>7D</v>
      </c>
      <c r="P88" s="91">
        <f t="shared" si="13"/>
        <v>70000000000</v>
      </c>
      <c r="Q88" s="91">
        <f t="shared" si="14"/>
        <v>0</v>
      </c>
      <c r="R88" s="91">
        <f t="shared" si="15"/>
        <v>0</v>
      </c>
      <c r="S88" s="91">
        <f t="shared" si="16"/>
        <v>0</v>
      </c>
      <c r="T88" s="91">
        <f t="shared" si="17"/>
        <v>70000000000</v>
      </c>
      <c r="U88" s="92" t="str">
        <f t="shared" si="18"/>
        <v>7D</v>
      </c>
      <c r="V88" s="93">
        <f t="shared" si="19"/>
        <v>0</v>
      </c>
      <c r="W88" s="92" t="str">
        <f t="shared" si="20"/>
        <v>7D</v>
      </c>
      <c r="X88" s="93">
        <f t="shared" si="21"/>
        <v>0</v>
      </c>
      <c r="Y88" s="36" t="str">
        <f ca="1">LOOKUP(G88,Paramètres!$A$1:$A$20,Paramètres!$C$1:$C$21)</f>
        <v>+18</v>
      </c>
      <c r="Z88" s="25">
        <v>1971</v>
      </c>
      <c r="AA88" s="25" t="s">
        <v>1156</v>
      </c>
      <c r="AB88" s="59"/>
      <c r="AC88" s="42"/>
      <c r="AD88" s="42" t="str">
        <f>IF(ISNA(VLOOKUP(D88,'Liste en forme Garçons'!$C:$C,1,FALSE)),"","*")</f>
        <v>*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</row>
    <row r="89" spans="1:46" s="43" customFormat="1" x14ac:dyDescent="0.35">
      <c r="A89" s="65"/>
      <c r="B89" s="32" t="s">
        <v>130</v>
      </c>
      <c r="C89" s="32" t="s">
        <v>800</v>
      </c>
      <c r="D89" s="138" t="s">
        <v>1390</v>
      </c>
      <c r="E89" s="49" t="s">
        <v>861</v>
      </c>
      <c r="F89" s="97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COUNTIF(Paramètres!G:G,E89)=1,IF(Paramètres!$E$3=Paramètres!$A$23,"Besançon",IF(Paramètres!$E$3=Paramètres!$A$24,"Doubs","Franche-Comté")),"*** INCONNU ***"))))))</f>
        <v>Franche-Comté</v>
      </c>
      <c r="G89" s="36">
        <f>LOOKUP(Z89-Paramètres!$E$1,Paramètres!$A$1:$A$20)</f>
        <v>-70</v>
      </c>
      <c r="H89" s="36" t="str">
        <f>LOOKUP(G89,Paramètres!$A$1:$B$20)</f>
        <v>V3</v>
      </c>
      <c r="I89" s="37">
        <f t="shared" si="11"/>
        <v>6</v>
      </c>
      <c r="J89" s="116">
        <v>646</v>
      </c>
      <c r="K89" s="47" t="s">
        <v>213</v>
      </c>
      <c r="L89" s="47"/>
      <c r="M89" s="25"/>
      <c r="N89" s="25"/>
      <c r="O89" s="77" t="str">
        <f t="shared" si="12"/>
        <v>7D</v>
      </c>
      <c r="P89" s="91">
        <f t="shared" si="13"/>
        <v>70000000000</v>
      </c>
      <c r="Q89" s="91">
        <f t="shared" si="14"/>
        <v>0</v>
      </c>
      <c r="R89" s="91">
        <f t="shared" si="15"/>
        <v>0</v>
      </c>
      <c r="S89" s="91">
        <f t="shared" si="16"/>
        <v>0</v>
      </c>
      <c r="T89" s="91">
        <f t="shared" si="17"/>
        <v>70000000000</v>
      </c>
      <c r="U89" s="92" t="str">
        <f t="shared" si="18"/>
        <v>7D</v>
      </c>
      <c r="V89" s="93">
        <f t="shared" si="19"/>
        <v>0</v>
      </c>
      <c r="W89" s="92" t="str">
        <f t="shared" si="20"/>
        <v>7D</v>
      </c>
      <c r="X89" s="93">
        <f t="shared" si="21"/>
        <v>0</v>
      </c>
      <c r="Y89" s="36" t="str">
        <f ca="1">LOOKUP(G89,Paramètres!$A$1:$A$20,Paramètres!$C$1:$C$21)</f>
        <v>+18</v>
      </c>
      <c r="Z89" s="25">
        <v>1953</v>
      </c>
      <c r="AA89" s="25" t="s">
        <v>1156</v>
      </c>
      <c r="AB89" s="59"/>
      <c r="AD89" s="42" t="str">
        <f>IF(ISNA(VLOOKUP(D89,'Liste en forme Garçons'!$C:$C,1,FALSE)),"","*")</f>
        <v>*</v>
      </c>
    </row>
    <row r="90" spans="1:46" s="43" customFormat="1" x14ac:dyDescent="0.35">
      <c r="A90" s="65"/>
      <c r="B90" s="32" t="s">
        <v>3219</v>
      </c>
      <c r="C90" s="32" t="s">
        <v>3189</v>
      </c>
      <c r="D90" s="138" t="s">
        <v>3220</v>
      </c>
      <c r="E90" s="49" t="s">
        <v>1022</v>
      </c>
      <c r="F90" s="97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COUNTIF(Paramètres!G:G,E90)=1,IF(Paramètres!$E$3=Paramètres!$A$23,"Besançon",IF(Paramètres!$E$3=Paramètres!$A$24,"Doubs","Franche-Comté")),"*** INCONNU ***"))))))</f>
        <v>Franche-Comté</v>
      </c>
      <c r="G90" s="36">
        <f>LOOKUP(Z90-Paramètres!$E$1,Paramètres!$A$1:$A$20)</f>
        <v>-50</v>
      </c>
      <c r="H90" s="36" t="str">
        <f>LOOKUP(G90,Paramètres!$A$1:$B$20)</f>
        <v>V1</v>
      </c>
      <c r="I90" s="37">
        <f t="shared" si="11"/>
        <v>5</v>
      </c>
      <c r="J90" s="116">
        <v>530</v>
      </c>
      <c r="K90" s="47" t="s">
        <v>213</v>
      </c>
      <c r="L90" s="47"/>
      <c r="M90" s="25"/>
      <c r="N90" s="25"/>
      <c r="O90" s="77" t="str">
        <f t="shared" si="12"/>
        <v>7D</v>
      </c>
      <c r="P90" s="91">
        <f t="shared" si="13"/>
        <v>70000000000</v>
      </c>
      <c r="Q90" s="91">
        <f t="shared" si="14"/>
        <v>0</v>
      </c>
      <c r="R90" s="91">
        <f t="shared" si="15"/>
        <v>0</v>
      </c>
      <c r="S90" s="91">
        <f t="shared" si="16"/>
        <v>0</v>
      </c>
      <c r="T90" s="91">
        <f t="shared" si="17"/>
        <v>70000000000</v>
      </c>
      <c r="U90" s="92" t="str">
        <f t="shared" si="18"/>
        <v>7D</v>
      </c>
      <c r="V90" s="93">
        <f t="shared" si="19"/>
        <v>0</v>
      </c>
      <c r="W90" s="92" t="str">
        <f t="shared" si="20"/>
        <v>7D</v>
      </c>
      <c r="X90" s="93">
        <f t="shared" si="21"/>
        <v>0</v>
      </c>
      <c r="Y90" s="36" t="str">
        <f ca="1">LOOKUP(G90,Paramètres!$A$1:$A$20,Paramètres!$C$1:$C$21)</f>
        <v>+18</v>
      </c>
      <c r="Z90" s="25">
        <v>1974</v>
      </c>
      <c r="AA90" s="25" t="s">
        <v>1156</v>
      </c>
      <c r="AB90" s="59"/>
      <c r="AC90" s="42"/>
      <c r="AD90" s="42" t="str">
        <f>IF(ISNA(VLOOKUP(D90,'Liste en forme Garçons'!$C:$C,1,FALSE)),"","*")</f>
        <v>*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</row>
    <row r="91" spans="1:46" s="43" customFormat="1" x14ac:dyDescent="0.35">
      <c r="A91" s="65"/>
      <c r="B91" s="32" t="s">
        <v>35</v>
      </c>
      <c r="C91" s="32" t="s">
        <v>745</v>
      </c>
      <c r="D91" s="138" t="s">
        <v>1451</v>
      </c>
      <c r="E91" s="49" t="s">
        <v>843</v>
      </c>
      <c r="F91" s="97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COUNTIF(Paramètres!G:G,E91)=1,IF(Paramètres!$E$3=Paramètres!$A$23,"Besançon",IF(Paramètres!$E$3=Paramètres!$A$24,"Doubs","Franche-Comté")),"*** INCONNU ***"))))))</f>
        <v>Franche-Comté</v>
      </c>
      <c r="G91" s="36">
        <f>LOOKUP(Z91-Paramètres!$E$1,Paramètres!$A$1:$A$20)</f>
        <v>-40</v>
      </c>
      <c r="H91" s="36" t="str">
        <f>LOOKUP(G91,Paramètres!$A$1:$B$20)</f>
        <v>S</v>
      </c>
      <c r="I91" s="37">
        <f t="shared" si="11"/>
        <v>5</v>
      </c>
      <c r="J91" s="116">
        <v>505</v>
      </c>
      <c r="K91" s="47" t="s">
        <v>860</v>
      </c>
      <c r="L91" s="47"/>
      <c r="M91" s="25"/>
      <c r="N91" s="25"/>
      <c r="O91" s="77" t="str">
        <f t="shared" si="12"/>
        <v>6D</v>
      </c>
      <c r="P91" s="91">
        <f t="shared" si="13"/>
        <v>60000000000</v>
      </c>
      <c r="Q91" s="91">
        <f t="shared" si="14"/>
        <v>0</v>
      </c>
      <c r="R91" s="91">
        <f t="shared" si="15"/>
        <v>0</v>
      </c>
      <c r="S91" s="91">
        <f t="shared" si="16"/>
        <v>0</v>
      </c>
      <c r="T91" s="91">
        <f t="shared" si="17"/>
        <v>60000000000</v>
      </c>
      <c r="U91" s="92" t="str">
        <f t="shared" si="18"/>
        <v>6D</v>
      </c>
      <c r="V91" s="93">
        <f t="shared" si="19"/>
        <v>0</v>
      </c>
      <c r="W91" s="92" t="str">
        <f t="shared" si="20"/>
        <v>6D</v>
      </c>
      <c r="X91" s="93">
        <f t="shared" si="21"/>
        <v>0</v>
      </c>
      <c r="Y91" s="36" t="str">
        <f ca="1">LOOKUP(G91,Paramètres!$A$1:$A$20,Paramètres!$C$1:$C$21)</f>
        <v>+18</v>
      </c>
      <c r="Z91" s="25">
        <v>1990</v>
      </c>
      <c r="AA91" s="25" t="s">
        <v>1156</v>
      </c>
      <c r="AB91" s="59"/>
      <c r="AC91" s="42"/>
      <c r="AD91" s="42" t="str">
        <f>IF(ISNA(VLOOKUP(D91,'Liste en forme Garçons'!$C:$C,1,FALSE)),"","*")</f>
        <v>*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</row>
    <row r="92" spans="1:46" s="43" customFormat="1" x14ac:dyDescent="0.35">
      <c r="A92" s="65"/>
      <c r="B92" s="32" t="s">
        <v>11</v>
      </c>
      <c r="C92" s="32" t="s">
        <v>1159</v>
      </c>
      <c r="D92" s="138" t="s">
        <v>1830</v>
      </c>
      <c r="E92" s="49" t="s">
        <v>327</v>
      </c>
      <c r="F92" s="97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COUNTIF(Paramètres!G:G,E92)=1,IF(Paramètres!$E$3=Paramètres!$A$23,"Besançon",IF(Paramètres!$E$3=Paramètres!$A$24,"Doubs","Franche-Comté")),"*** INCONNU ***"))))))</f>
        <v>Franche-Comté</v>
      </c>
      <c r="G92" s="36">
        <f>LOOKUP(Z92-Paramètres!$E$1,Paramètres!$A$1:$A$20)</f>
        <v>-50</v>
      </c>
      <c r="H92" s="36" t="str">
        <f>LOOKUP(G92,Paramètres!$A$1:$B$20)</f>
        <v>V1</v>
      </c>
      <c r="I92" s="37">
        <f t="shared" si="11"/>
        <v>13</v>
      </c>
      <c r="J92" s="116">
        <v>1340</v>
      </c>
      <c r="K92" s="25" t="s">
        <v>184</v>
      </c>
      <c r="L92" s="25"/>
      <c r="M92" s="25"/>
      <c r="N92" s="25"/>
      <c r="O92" s="77" t="str">
        <f t="shared" si="12"/>
        <v>5D</v>
      </c>
      <c r="P92" s="91">
        <f t="shared" si="13"/>
        <v>50000000000</v>
      </c>
      <c r="Q92" s="91">
        <f t="shared" si="14"/>
        <v>0</v>
      </c>
      <c r="R92" s="91">
        <f t="shared" si="15"/>
        <v>0</v>
      </c>
      <c r="S92" s="91">
        <f t="shared" si="16"/>
        <v>0</v>
      </c>
      <c r="T92" s="91">
        <f t="shared" si="17"/>
        <v>50000000000</v>
      </c>
      <c r="U92" s="92" t="str">
        <f t="shared" si="18"/>
        <v>5D</v>
      </c>
      <c r="V92" s="93">
        <f t="shared" si="19"/>
        <v>0</v>
      </c>
      <c r="W92" s="92" t="str">
        <f t="shared" si="20"/>
        <v>5D</v>
      </c>
      <c r="X92" s="93">
        <f t="shared" si="21"/>
        <v>0</v>
      </c>
      <c r="Y92" s="36" t="str">
        <f ca="1">LOOKUP(G92,Paramètres!$A$1:$A$20,Paramètres!$C$1:$C$21)</f>
        <v>+18</v>
      </c>
      <c r="Z92" s="25">
        <v>1972</v>
      </c>
      <c r="AA92" s="25" t="s">
        <v>1156</v>
      </c>
      <c r="AB92" s="59"/>
      <c r="AC92" s="42"/>
      <c r="AD92" s="42" t="str">
        <f>IF(ISNA(VLOOKUP(D92,'Liste en forme Garçons'!$C:$C,1,FALSE)),"","*")</f>
        <v>*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</row>
    <row r="93" spans="1:46" s="43" customFormat="1" x14ac:dyDescent="0.35">
      <c r="A93" s="65"/>
      <c r="B93" s="32" t="s">
        <v>28</v>
      </c>
      <c r="C93" s="32" t="s">
        <v>816</v>
      </c>
      <c r="D93" s="138" t="s">
        <v>1380</v>
      </c>
      <c r="E93" s="49" t="s">
        <v>843</v>
      </c>
      <c r="F93" s="97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COUNTIF(Paramètres!G:G,E93)=1,IF(Paramètres!$E$3=Paramètres!$A$23,"Besançon",IF(Paramètres!$E$3=Paramètres!$A$24,"Doubs","Franche-Comté")),"*** INCONNU ***"))))))</f>
        <v>Franche-Comté</v>
      </c>
      <c r="G93" s="36">
        <f>LOOKUP(Z93-Paramètres!$E$1,Paramètres!$A$1:$A$20)</f>
        <v>-40</v>
      </c>
      <c r="H93" s="36" t="str">
        <f>LOOKUP(G93,Paramètres!$A$1:$B$20)</f>
        <v>S</v>
      </c>
      <c r="I93" s="37">
        <f t="shared" si="11"/>
        <v>10</v>
      </c>
      <c r="J93" s="116">
        <v>1019</v>
      </c>
      <c r="K93" s="47" t="s">
        <v>184</v>
      </c>
      <c r="L93" s="47"/>
      <c r="M93" s="25"/>
      <c r="N93" s="25"/>
      <c r="O93" s="77" t="str">
        <f t="shared" si="12"/>
        <v>5D</v>
      </c>
      <c r="P93" s="91">
        <f t="shared" si="13"/>
        <v>50000000000</v>
      </c>
      <c r="Q93" s="91">
        <f t="shared" si="14"/>
        <v>0</v>
      </c>
      <c r="R93" s="91">
        <f t="shared" si="15"/>
        <v>0</v>
      </c>
      <c r="S93" s="91">
        <f t="shared" si="16"/>
        <v>0</v>
      </c>
      <c r="T93" s="91">
        <f t="shared" si="17"/>
        <v>50000000000</v>
      </c>
      <c r="U93" s="92" t="str">
        <f t="shared" si="18"/>
        <v>5D</v>
      </c>
      <c r="V93" s="93">
        <f t="shared" si="19"/>
        <v>0</v>
      </c>
      <c r="W93" s="92" t="str">
        <f t="shared" si="20"/>
        <v>5D</v>
      </c>
      <c r="X93" s="93">
        <f t="shared" si="21"/>
        <v>0</v>
      </c>
      <c r="Y93" s="36" t="str">
        <f ca="1">LOOKUP(G93,Paramètres!$A$1:$A$20,Paramètres!$C$1:$C$21)</f>
        <v>+18</v>
      </c>
      <c r="Z93" s="25">
        <v>1990</v>
      </c>
      <c r="AA93" s="25" t="s">
        <v>1156</v>
      </c>
      <c r="AB93" s="59"/>
      <c r="AD93" s="42" t="str">
        <f>IF(ISNA(VLOOKUP(D93,'Liste en forme Garçons'!$C:$C,1,FALSE)),"","*")</f>
        <v>*</v>
      </c>
    </row>
    <row r="94" spans="1:46" s="72" customFormat="1" x14ac:dyDescent="0.35">
      <c r="A94" s="65"/>
      <c r="B94" s="32" t="s">
        <v>47</v>
      </c>
      <c r="C94" s="32" t="s">
        <v>48</v>
      </c>
      <c r="D94" s="138" t="s">
        <v>1562</v>
      </c>
      <c r="E94" s="183" t="s">
        <v>1150</v>
      </c>
      <c r="F94" s="97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COUNTIF(Paramètres!G:G,E94)=1,IF(Paramètres!$E$3=Paramètres!$A$23,"Besançon",IF(Paramètres!$E$3=Paramètres!$A$24,"Doubs","Franche-Comté")),"*** INCONNU ***"))))))</f>
        <v>Franche-Comté</v>
      </c>
      <c r="G94" s="36">
        <f>LOOKUP(Z94-Paramètres!$E$1,Paramètres!$A$1:$A$20)</f>
        <v>-40</v>
      </c>
      <c r="H94" s="36" t="str">
        <f>LOOKUP(G94,Paramètres!$A$1:$B$20)</f>
        <v>S</v>
      </c>
      <c r="I94" s="37">
        <f t="shared" si="11"/>
        <v>10</v>
      </c>
      <c r="J94" s="116">
        <v>1015</v>
      </c>
      <c r="K94" s="25" t="s">
        <v>184</v>
      </c>
      <c r="L94" s="47"/>
      <c r="M94" s="47"/>
      <c r="N94" s="25"/>
      <c r="O94" s="77" t="str">
        <f t="shared" si="12"/>
        <v>5D</v>
      </c>
      <c r="P94" s="91">
        <f t="shared" si="13"/>
        <v>50000000000</v>
      </c>
      <c r="Q94" s="91">
        <f t="shared" si="14"/>
        <v>0</v>
      </c>
      <c r="R94" s="91">
        <f t="shared" si="15"/>
        <v>0</v>
      </c>
      <c r="S94" s="91">
        <f t="shared" si="16"/>
        <v>0</v>
      </c>
      <c r="T94" s="91">
        <f t="shared" si="17"/>
        <v>50000000000</v>
      </c>
      <c r="U94" s="92" t="str">
        <f t="shared" si="18"/>
        <v>5D</v>
      </c>
      <c r="V94" s="93">
        <f t="shared" si="19"/>
        <v>0</v>
      </c>
      <c r="W94" s="92" t="str">
        <f t="shared" si="20"/>
        <v>5D</v>
      </c>
      <c r="X94" s="93">
        <f t="shared" si="21"/>
        <v>0</v>
      </c>
      <c r="Y94" s="36" t="str">
        <f ca="1">LOOKUP(G94,Paramètres!$A$1:$A$20,Paramètres!$C$1:$C$21)</f>
        <v>+18</v>
      </c>
      <c r="Z94" s="25">
        <v>1985</v>
      </c>
      <c r="AA94" s="25" t="s">
        <v>1156</v>
      </c>
      <c r="AB94" s="59"/>
      <c r="AC94" s="42"/>
      <c r="AD94" s="42" t="str">
        <f>IF(ISNA(VLOOKUP(D94,'Liste en forme Garçons'!$C:$C,1,FALSE)),"","*")</f>
        <v>*</v>
      </c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</row>
    <row r="95" spans="1:46" s="43" customFormat="1" x14ac:dyDescent="0.35">
      <c r="A95" s="65"/>
      <c r="B95" s="32" t="s">
        <v>39</v>
      </c>
      <c r="C95" s="32" t="s">
        <v>71</v>
      </c>
      <c r="D95" s="138" t="s">
        <v>3221</v>
      </c>
      <c r="E95" s="49" t="s">
        <v>1022</v>
      </c>
      <c r="F95" s="97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COUNTIF(Paramètres!G:G,E95)=1,IF(Paramètres!$E$3=Paramètres!$A$23,"Besançon",IF(Paramètres!$E$3=Paramètres!$A$24,"Doubs","Franche-Comté")),"*** INCONNU ***"))))))</f>
        <v>Franche-Comté</v>
      </c>
      <c r="G95" s="36">
        <f>LOOKUP(Z95-Paramètres!$E$1,Paramètres!$A$1:$A$20)</f>
        <v>-40</v>
      </c>
      <c r="H95" s="36" t="str">
        <f>LOOKUP(G95,Paramètres!$A$1:$B$20)</f>
        <v>S</v>
      </c>
      <c r="I95" s="37">
        <f t="shared" si="11"/>
        <v>5</v>
      </c>
      <c r="J95" s="116">
        <v>529</v>
      </c>
      <c r="K95" s="47" t="s">
        <v>184</v>
      </c>
      <c r="L95" s="47"/>
      <c r="M95" s="25"/>
      <c r="N95" s="25"/>
      <c r="O95" s="77" t="str">
        <f t="shared" si="12"/>
        <v>5D</v>
      </c>
      <c r="P95" s="91">
        <f t="shared" si="13"/>
        <v>50000000000</v>
      </c>
      <c r="Q95" s="91">
        <f t="shared" si="14"/>
        <v>0</v>
      </c>
      <c r="R95" s="91">
        <f t="shared" si="15"/>
        <v>0</v>
      </c>
      <c r="S95" s="91">
        <f t="shared" si="16"/>
        <v>0</v>
      </c>
      <c r="T95" s="91">
        <f t="shared" si="17"/>
        <v>50000000000</v>
      </c>
      <c r="U95" s="92" t="str">
        <f t="shared" si="18"/>
        <v>5D</v>
      </c>
      <c r="V95" s="93">
        <f t="shared" si="19"/>
        <v>0</v>
      </c>
      <c r="W95" s="92" t="str">
        <f t="shared" si="20"/>
        <v>5D</v>
      </c>
      <c r="X95" s="93">
        <f t="shared" si="21"/>
        <v>0</v>
      </c>
      <c r="Y95" s="36" t="str">
        <f ca="1">LOOKUP(G95,Paramètres!$A$1:$A$20,Paramètres!$C$1:$C$21)</f>
        <v>+18</v>
      </c>
      <c r="Z95" s="25">
        <v>1983</v>
      </c>
      <c r="AA95" s="25" t="s">
        <v>1156</v>
      </c>
      <c r="AB95" s="59"/>
      <c r="AC95" s="42"/>
      <c r="AD95" s="42" t="str">
        <f>IF(ISNA(VLOOKUP(D95,'Liste en forme Garçons'!$C:$C,1,FALSE)),"","*")</f>
        <v>*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</row>
    <row r="96" spans="1:46" s="43" customFormat="1" x14ac:dyDescent="0.35">
      <c r="A96" s="65"/>
      <c r="B96" s="32" t="s">
        <v>1196</v>
      </c>
      <c r="C96" s="32" t="s">
        <v>1197</v>
      </c>
      <c r="D96" s="138" t="s">
        <v>1471</v>
      </c>
      <c r="E96" s="49" t="s">
        <v>672</v>
      </c>
      <c r="F96" s="97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COUNTIF(Paramètres!G:G,E96)=1,IF(Paramètres!$E$3=Paramètres!$A$23,"Besançon",IF(Paramètres!$E$3=Paramètres!$A$24,"Doubs","Franche-Comté")),"*** INCONNU ***"))))))</f>
        <v>Franche-Comté</v>
      </c>
      <c r="G96" s="36">
        <f>LOOKUP(Z96-Paramètres!$E$1,Paramètres!$A$1:$A$20)</f>
        <v>-60</v>
      </c>
      <c r="H96" s="36" t="str">
        <f>LOOKUP(G96,Paramètres!$A$1:$B$20)</f>
        <v>V2</v>
      </c>
      <c r="I96" s="37">
        <f t="shared" si="11"/>
        <v>13</v>
      </c>
      <c r="J96" s="116">
        <v>1335</v>
      </c>
      <c r="K96" s="1" t="s">
        <v>214</v>
      </c>
      <c r="L96" s="1"/>
      <c r="M96" s="1"/>
      <c r="N96" s="1"/>
      <c r="O96" s="77" t="str">
        <f t="shared" si="12"/>
        <v>4D</v>
      </c>
      <c r="P96" s="91">
        <f t="shared" si="13"/>
        <v>40000000000</v>
      </c>
      <c r="Q96" s="91">
        <f t="shared" si="14"/>
        <v>0</v>
      </c>
      <c r="R96" s="91">
        <f t="shared" si="15"/>
        <v>0</v>
      </c>
      <c r="S96" s="91">
        <f t="shared" si="16"/>
        <v>0</v>
      </c>
      <c r="T96" s="91">
        <f t="shared" si="17"/>
        <v>40000000000</v>
      </c>
      <c r="U96" s="92" t="str">
        <f t="shared" si="18"/>
        <v>4D</v>
      </c>
      <c r="V96" s="93">
        <f t="shared" si="19"/>
        <v>0</v>
      </c>
      <c r="W96" s="92" t="str">
        <f t="shared" si="20"/>
        <v>4D</v>
      </c>
      <c r="X96" s="93">
        <f t="shared" si="21"/>
        <v>0</v>
      </c>
      <c r="Y96" s="36" t="str">
        <f ca="1">LOOKUP(G96,Paramètres!$A$1:$A$20,Paramètres!$C$1:$C$21)</f>
        <v>+18</v>
      </c>
      <c r="Z96" s="25">
        <v>1962</v>
      </c>
      <c r="AA96" s="25" t="s">
        <v>1156</v>
      </c>
      <c r="AB96" s="59"/>
      <c r="AC96" s="42"/>
      <c r="AD96" s="42" t="str">
        <f>IF(ISNA(VLOOKUP(D96,'Liste en forme Garçons'!$C:$C,1,FALSE)),"","*")</f>
        <v>*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</row>
    <row r="97" spans="1:46" s="43" customFormat="1" x14ac:dyDescent="0.35">
      <c r="A97" s="65"/>
      <c r="B97" s="32" t="s">
        <v>95</v>
      </c>
      <c r="C97" s="32" t="s">
        <v>153</v>
      </c>
      <c r="D97" s="138" t="s">
        <v>1238</v>
      </c>
      <c r="E97" s="33" t="s">
        <v>1123</v>
      </c>
      <c r="F97" s="97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COUNTIF(Paramètres!G:G,E97)=1,IF(Paramètres!$E$3=Paramètres!$A$23,"Besançon",IF(Paramètres!$E$3=Paramètres!$A$24,"Doubs","Franche-Comté")),"*** INCONNU ***"))))))</f>
        <v>Franche-Comté</v>
      </c>
      <c r="G97" s="36">
        <f>LOOKUP(Z97-Paramètres!$E$1,Paramètres!$A$1:$A$20)</f>
        <v>-40</v>
      </c>
      <c r="H97" s="36" t="str">
        <f>LOOKUP(G97,Paramètres!$A$1:$B$20)</f>
        <v>S</v>
      </c>
      <c r="I97" s="37">
        <f t="shared" si="11"/>
        <v>10</v>
      </c>
      <c r="J97" s="116">
        <v>1094</v>
      </c>
      <c r="K97" s="25" t="s">
        <v>214</v>
      </c>
      <c r="L97" s="47"/>
      <c r="M97" s="47"/>
      <c r="N97" s="47"/>
      <c r="O97" s="77" t="str">
        <f t="shared" si="12"/>
        <v>4D</v>
      </c>
      <c r="P97" s="91">
        <f t="shared" si="13"/>
        <v>40000000000</v>
      </c>
      <c r="Q97" s="91">
        <f t="shared" si="14"/>
        <v>0</v>
      </c>
      <c r="R97" s="91">
        <f t="shared" si="15"/>
        <v>0</v>
      </c>
      <c r="S97" s="91">
        <f t="shared" si="16"/>
        <v>0</v>
      </c>
      <c r="T97" s="91">
        <f t="shared" si="17"/>
        <v>40000000000</v>
      </c>
      <c r="U97" s="92" t="str">
        <f t="shared" si="18"/>
        <v>4D</v>
      </c>
      <c r="V97" s="93">
        <f t="shared" si="19"/>
        <v>0</v>
      </c>
      <c r="W97" s="92" t="str">
        <f t="shared" si="20"/>
        <v>4D</v>
      </c>
      <c r="X97" s="93">
        <f t="shared" si="21"/>
        <v>0</v>
      </c>
      <c r="Y97" s="36" t="str">
        <f ca="1">LOOKUP(G97,Paramètres!$A$1:$A$20,Paramètres!$C$1:$C$21)</f>
        <v>+18</v>
      </c>
      <c r="Z97" s="25">
        <v>1984</v>
      </c>
      <c r="AA97" s="25" t="s">
        <v>1156</v>
      </c>
      <c r="AB97" s="59"/>
      <c r="AC97" s="42"/>
      <c r="AD97" s="42" t="str">
        <f>IF(ISNA(VLOOKUP(D97,'Liste en forme Garçons'!$C:$C,1,FALSE)),"","*")</f>
        <v>*</v>
      </c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</row>
    <row r="98" spans="1:46" s="43" customFormat="1" x14ac:dyDescent="0.35">
      <c r="A98" s="65"/>
      <c r="B98" s="46" t="s">
        <v>47</v>
      </c>
      <c r="C98" s="46" t="s">
        <v>3222</v>
      </c>
      <c r="D98" s="136" t="s">
        <v>3223</v>
      </c>
      <c r="E98" s="45" t="s">
        <v>1020</v>
      </c>
      <c r="F98" s="97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COUNTIF(Paramètres!G:G,E98)=1,IF(Paramètres!$E$3=Paramètres!$A$23,"Besançon",IF(Paramètres!$E$3=Paramètres!$A$24,"Doubs","Franche-Comté")),"*** INCONNU ***"))))))</f>
        <v>Franche-Comté</v>
      </c>
      <c r="G98" s="36">
        <f>LOOKUP(Z98-Paramètres!$E$1,Paramètres!$A$1:$A$20)</f>
        <v>-40</v>
      </c>
      <c r="H98" s="36" t="str">
        <f>LOOKUP(G98,Paramètres!$A$1:$B$20)</f>
        <v>S</v>
      </c>
      <c r="I98" s="37">
        <f t="shared" si="11"/>
        <v>5</v>
      </c>
      <c r="J98" s="116">
        <v>500</v>
      </c>
      <c r="K98" s="38" t="s">
        <v>214</v>
      </c>
      <c r="L98" s="38"/>
      <c r="M98" s="52"/>
      <c r="N98" s="52"/>
      <c r="O98" s="77" t="str">
        <f t="shared" si="12"/>
        <v>4D</v>
      </c>
      <c r="P98" s="91">
        <f t="shared" si="13"/>
        <v>40000000000</v>
      </c>
      <c r="Q98" s="91">
        <f t="shared" si="14"/>
        <v>0</v>
      </c>
      <c r="R98" s="91">
        <f t="shared" si="15"/>
        <v>0</v>
      </c>
      <c r="S98" s="91">
        <f t="shared" si="16"/>
        <v>0</v>
      </c>
      <c r="T98" s="91">
        <f t="shared" si="17"/>
        <v>40000000000</v>
      </c>
      <c r="U98" s="92" t="str">
        <f t="shared" si="18"/>
        <v>4D</v>
      </c>
      <c r="V98" s="93">
        <f t="shared" si="19"/>
        <v>0</v>
      </c>
      <c r="W98" s="92" t="str">
        <f t="shared" si="20"/>
        <v>4D</v>
      </c>
      <c r="X98" s="93">
        <f t="shared" si="21"/>
        <v>0</v>
      </c>
      <c r="Y98" s="36" t="str">
        <f ca="1">LOOKUP(G98,Paramètres!$A$1:$A$20,Paramètres!$C$1:$C$21)</f>
        <v>+18</v>
      </c>
      <c r="Z98" s="25">
        <v>1992</v>
      </c>
      <c r="AA98" s="25" t="s">
        <v>1156</v>
      </c>
      <c r="AB98" s="59"/>
      <c r="AC98" s="42"/>
      <c r="AD98" s="42" t="str">
        <f>IF(ISNA(VLOOKUP(D98,'Liste en forme Garçons'!$C:$C,1,FALSE)),"","*")</f>
        <v>*</v>
      </c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</row>
    <row r="99" spans="1:46" s="43" customFormat="1" x14ac:dyDescent="0.35">
      <c r="A99" s="65"/>
      <c r="B99" s="32" t="s">
        <v>317</v>
      </c>
      <c r="C99" s="32" t="s">
        <v>2489</v>
      </c>
      <c r="D99" s="138" t="s">
        <v>2602</v>
      </c>
      <c r="E99" s="33" t="s">
        <v>1150</v>
      </c>
      <c r="F99" s="97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Franche-Comté</v>
      </c>
      <c r="G99" s="36">
        <f>LOOKUP(Z99-Paramètres!$E$1,Paramètres!$A$1:$A$20)</f>
        <v>-50</v>
      </c>
      <c r="H99" s="36" t="str">
        <f>LOOKUP(G99,Paramètres!$A$1:$B$20)</f>
        <v>V1</v>
      </c>
      <c r="I99" s="37">
        <f t="shared" si="11"/>
        <v>11</v>
      </c>
      <c r="J99" s="116">
        <v>1148</v>
      </c>
      <c r="K99" s="25" t="s">
        <v>99</v>
      </c>
      <c r="L99" s="47"/>
      <c r="M99" s="47"/>
      <c r="N99" s="25"/>
      <c r="O99" s="77" t="str">
        <f t="shared" si="12"/>
        <v>3D</v>
      </c>
      <c r="P99" s="91">
        <f t="shared" si="13"/>
        <v>30000000000</v>
      </c>
      <c r="Q99" s="91">
        <f t="shared" si="14"/>
        <v>0</v>
      </c>
      <c r="R99" s="91">
        <f t="shared" si="15"/>
        <v>0</v>
      </c>
      <c r="S99" s="91">
        <f t="shared" si="16"/>
        <v>0</v>
      </c>
      <c r="T99" s="91">
        <f t="shared" si="17"/>
        <v>30000000000</v>
      </c>
      <c r="U99" s="92" t="str">
        <f t="shared" si="18"/>
        <v>3D</v>
      </c>
      <c r="V99" s="93">
        <f t="shared" si="19"/>
        <v>0</v>
      </c>
      <c r="W99" s="92" t="str">
        <f t="shared" si="20"/>
        <v>3D</v>
      </c>
      <c r="X99" s="93">
        <f t="shared" si="21"/>
        <v>0</v>
      </c>
      <c r="Y99" s="36" t="str">
        <f ca="1">LOOKUP(G99,Paramètres!$A$1:$A$20,Paramètres!$C$1:$C$21)</f>
        <v>+18</v>
      </c>
      <c r="Z99" s="25">
        <v>1975</v>
      </c>
      <c r="AA99" s="25" t="s">
        <v>1156</v>
      </c>
      <c r="AB99" s="59"/>
      <c r="AC99" s="42"/>
      <c r="AD99" s="42" t="str">
        <f>IF(ISNA(VLOOKUP(D99,'Liste en forme Garçons'!$C:$C,1,FALSE)),"","*")</f>
        <v>*</v>
      </c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</row>
    <row r="100" spans="1:46" s="18" customFormat="1" x14ac:dyDescent="0.35">
      <c r="A100" s="65"/>
      <c r="B100" s="32" t="s">
        <v>41</v>
      </c>
      <c r="C100" s="32" t="s">
        <v>284</v>
      </c>
      <c r="D100" s="138" t="s">
        <v>1469</v>
      </c>
      <c r="E100" s="49" t="s">
        <v>696</v>
      </c>
      <c r="F100" s="97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Franche-Comté</v>
      </c>
      <c r="G100" s="36">
        <f>LOOKUP(Z100-Paramètres!$E$1,Paramètres!$A$1:$A$20)</f>
        <v>-40</v>
      </c>
      <c r="H100" s="36" t="str">
        <f>LOOKUP(G100,Paramètres!$A$1:$B$20)</f>
        <v>S</v>
      </c>
      <c r="I100" s="37">
        <f t="shared" si="11"/>
        <v>9</v>
      </c>
      <c r="J100" s="116">
        <v>977</v>
      </c>
      <c r="K100" s="25" t="s">
        <v>99</v>
      </c>
      <c r="L100" s="25"/>
      <c r="M100" s="47"/>
      <c r="N100" s="25"/>
      <c r="O100" s="77" t="str">
        <f t="shared" si="12"/>
        <v>3D</v>
      </c>
      <c r="P100" s="91">
        <f t="shared" si="13"/>
        <v>30000000000</v>
      </c>
      <c r="Q100" s="91">
        <f t="shared" si="14"/>
        <v>0</v>
      </c>
      <c r="R100" s="91">
        <f t="shared" si="15"/>
        <v>0</v>
      </c>
      <c r="S100" s="91">
        <f t="shared" si="16"/>
        <v>0</v>
      </c>
      <c r="T100" s="91">
        <f t="shared" si="17"/>
        <v>30000000000</v>
      </c>
      <c r="U100" s="92" t="str">
        <f t="shared" si="18"/>
        <v>3D</v>
      </c>
      <c r="V100" s="93">
        <f t="shared" si="19"/>
        <v>0</v>
      </c>
      <c r="W100" s="92" t="str">
        <f t="shared" si="20"/>
        <v>3D</v>
      </c>
      <c r="X100" s="93">
        <f t="shared" si="21"/>
        <v>0</v>
      </c>
      <c r="Y100" s="36" t="str">
        <f ca="1">LOOKUP(G100,Paramètres!$A$1:$A$20,Paramètres!$C$1:$C$21)</f>
        <v>+18</v>
      </c>
      <c r="Z100" s="25">
        <v>1979</v>
      </c>
      <c r="AA100" s="25" t="s">
        <v>1156</v>
      </c>
      <c r="AB100" s="59"/>
      <c r="AC100" s="43"/>
      <c r="AD100" s="42" t="str">
        <f>IF(ISNA(VLOOKUP(D100,'Liste en forme Garçons'!$C:$C,1,FALSE)),"","*")</f>
        <v>*</v>
      </c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43" customFormat="1" x14ac:dyDescent="0.35">
      <c r="A101" s="65"/>
      <c r="B101" s="32" t="s">
        <v>882</v>
      </c>
      <c r="C101" s="32" t="s">
        <v>934</v>
      </c>
      <c r="D101" s="138" t="s">
        <v>1313</v>
      </c>
      <c r="E101" s="33" t="s">
        <v>1019</v>
      </c>
      <c r="F101" s="97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Franche-Comté</v>
      </c>
      <c r="G101" s="36">
        <f>LOOKUP(Z101-Paramètres!$E$1,Paramètres!$A$1:$A$20)</f>
        <v>-80</v>
      </c>
      <c r="H101" s="36" t="str">
        <f>LOOKUP(G101,Paramètres!$A$1:$B$20)</f>
        <v>V4</v>
      </c>
      <c r="I101" s="37">
        <f t="shared" si="11"/>
        <v>5</v>
      </c>
      <c r="J101" s="116">
        <v>500</v>
      </c>
      <c r="K101" s="25" t="s">
        <v>99</v>
      </c>
      <c r="L101" s="47"/>
      <c r="M101" s="47"/>
      <c r="N101" s="25"/>
      <c r="O101" s="88" t="str">
        <f t="shared" si="12"/>
        <v>3D</v>
      </c>
      <c r="P101" s="91">
        <f t="shared" si="13"/>
        <v>30000000000</v>
      </c>
      <c r="Q101" s="91">
        <f t="shared" si="14"/>
        <v>0</v>
      </c>
      <c r="R101" s="91">
        <f t="shared" si="15"/>
        <v>0</v>
      </c>
      <c r="S101" s="91">
        <f t="shared" si="16"/>
        <v>0</v>
      </c>
      <c r="T101" s="91">
        <f t="shared" si="17"/>
        <v>30000000000</v>
      </c>
      <c r="U101" s="92" t="str">
        <f t="shared" si="18"/>
        <v>3D</v>
      </c>
      <c r="V101" s="93">
        <f t="shared" si="19"/>
        <v>0</v>
      </c>
      <c r="W101" s="92" t="str">
        <f t="shared" si="20"/>
        <v>3D</v>
      </c>
      <c r="X101" s="93">
        <f t="shared" si="21"/>
        <v>0</v>
      </c>
      <c r="Y101" s="36" t="str">
        <f ca="1">LOOKUP(G101,Paramètres!$A$1:$A$20,Paramètres!$C$1:$C$21)</f>
        <v>+18</v>
      </c>
      <c r="Z101" s="25">
        <v>1940</v>
      </c>
      <c r="AA101" s="25" t="s">
        <v>1156</v>
      </c>
      <c r="AB101" s="59"/>
      <c r="AC101" s="42"/>
      <c r="AD101" s="42" t="str">
        <f>IF(ISNA(VLOOKUP(D101,'Liste en forme Garçons'!$C:$C,1,FALSE)),"","*")</f>
        <v>*</v>
      </c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</row>
    <row r="102" spans="1:46" s="43" customFormat="1" x14ac:dyDescent="0.35">
      <c r="A102" s="65"/>
      <c r="B102" s="32" t="s">
        <v>891</v>
      </c>
      <c r="C102" s="32" t="s">
        <v>407</v>
      </c>
      <c r="D102" s="138" t="s">
        <v>1535</v>
      </c>
      <c r="E102" s="49" t="s">
        <v>334</v>
      </c>
      <c r="F102" s="97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Franche-Comté</v>
      </c>
      <c r="G102" s="36">
        <f>LOOKUP(Z102-Paramètres!$E$1,Paramètres!$A$1:$A$20)</f>
        <v>-40</v>
      </c>
      <c r="H102" s="36" t="str">
        <f>LOOKUP(G102,Paramètres!$A$1:$B$20)</f>
        <v>S</v>
      </c>
      <c r="I102" s="37">
        <f t="shared" si="11"/>
        <v>13</v>
      </c>
      <c r="J102" s="116">
        <v>1300</v>
      </c>
      <c r="K102" s="47" t="s">
        <v>215</v>
      </c>
      <c r="L102" s="47"/>
      <c r="M102" s="47"/>
      <c r="N102" s="47"/>
      <c r="O102" s="88" t="str">
        <f t="shared" si="12"/>
        <v>1D</v>
      </c>
      <c r="P102" s="91">
        <f t="shared" si="13"/>
        <v>10000000000</v>
      </c>
      <c r="Q102" s="91">
        <f t="shared" si="14"/>
        <v>0</v>
      </c>
      <c r="R102" s="91">
        <f t="shared" si="15"/>
        <v>0</v>
      </c>
      <c r="S102" s="91">
        <f t="shared" si="16"/>
        <v>0</v>
      </c>
      <c r="T102" s="91">
        <f t="shared" si="17"/>
        <v>10000000000</v>
      </c>
      <c r="U102" s="92" t="str">
        <f t="shared" si="18"/>
        <v>1D</v>
      </c>
      <c r="V102" s="93">
        <f t="shared" si="19"/>
        <v>0</v>
      </c>
      <c r="W102" s="92" t="str">
        <f t="shared" si="20"/>
        <v>1D</v>
      </c>
      <c r="X102" s="93">
        <f t="shared" si="21"/>
        <v>0</v>
      </c>
      <c r="Y102" s="36" t="str">
        <f ca="1">LOOKUP(G102,Paramètres!$A$1:$A$20,Paramètres!$C$1:$C$21)</f>
        <v>+18</v>
      </c>
      <c r="Z102" s="25">
        <v>1986</v>
      </c>
      <c r="AA102" s="25" t="s">
        <v>1156</v>
      </c>
      <c r="AB102" s="59" t="s">
        <v>3224</v>
      </c>
      <c r="AC102" s="18"/>
      <c r="AD102" s="42" t="str">
        <f>IF(ISNA(VLOOKUP(D102,'Liste en forme Garçons'!$C:$C,1,FALSE)),"","*")</f>
        <v>*</v>
      </c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spans="1:46" s="43" customFormat="1" x14ac:dyDescent="0.35">
      <c r="A103" s="65"/>
      <c r="B103" s="32" t="s">
        <v>1170</v>
      </c>
      <c r="C103" s="32" t="s">
        <v>1171</v>
      </c>
      <c r="D103" s="138" t="s">
        <v>1832</v>
      </c>
      <c r="E103" s="49" t="s">
        <v>1121</v>
      </c>
      <c r="F103" s="97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Franche-Comté</v>
      </c>
      <c r="G103" s="36">
        <f>LOOKUP(Z103-Paramètres!$E$1,Paramètres!$A$1:$A$20)</f>
        <v>-50</v>
      </c>
      <c r="H103" s="36" t="str">
        <f>LOOKUP(G103,Paramètres!$A$1:$B$20)</f>
        <v>V1</v>
      </c>
      <c r="I103" s="37">
        <f t="shared" si="11"/>
        <v>9</v>
      </c>
      <c r="J103" s="116">
        <v>949</v>
      </c>
      <c r="K103" s="47" t="s">
        <v>215</v>
      </c>
      <c r="L103" s="47"/>
      <c r="M103" s="47"/>
      <c r="N103" s="47"/>
      <c r="O103" s="88" t="str">
        <f t="shared" si="12"/>
        <v>1D</v>
      </c>
      <c r="P103" s="91">
        <f t="shared" si="13"/>
        <v>10000000000</v>
      </c>
      <c r="Q103" s="91">
        <f t="shared" si="14"/>
        <v>0</v>
      </c>
      <c r="R103" s="91">
        <f t="shared" si="15"/>
        <v>0</v>
      </c>
      <c r="S103" s="91">
        <f t="shared" si="16"/>
        <v>0</v>
      </c>
      <c r="T103" s="91">
        <f t="shared" si="17"/>
        <v>10000000000</v>
      </c>
      <c r="U103" s="92" t="str">
        <f t="shared" si="18"/>
        <v>1D</v>
      </c>
      <c r="V103" s="93">
        <f t="shared" si="19"/>
        <v>0</v>
      </c>
      <c r="W103" s="92" t="str">
        <f t="shared" si="20"/>
        <v>1D</v>
      </c>
      <c r="X103" s="93">
        <f t="shared" si="21"/>
        <v>0</v>
      </c>
      <c r="Y103" s="36" t="str">
        <f ca="1">LOOKUP(G103,Paramètres!$A$1:$A$20,Paramètres!$C$1:$C$21)</f>
        <v>+18</v>
      </c>
      <c r="Z103" s="25">
        <v>1973</v>
      </c>
      <c r="AA103" s="25" t="s">
        <v>1156</v>
      </c>
      <c r="AB103" s="59" t="s">
        <v>3224</v>
      </c>
      <c r="AC103" s="42"/>
      <c r="AD103" s="42" t="str">
        <f>IF(ISNA(VLOOKUP(D103,'Liste en forme Garçons'!$C:$C,1,FALSE)),"","*")</f>
        <v>*</v>
      </c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</row>
    <row r="104" spans="1:46" s="43" customFormat="1" x14ac:dyDescent="0.35">
      <c r="A104" s="65"/>
      <c r="B104" s="32" t="s">
        <v>352</v>
      </c>
      <c r="C104" s="32" t="s">
        <v>780</v>
      </c>
      <c r="D104" s="138" t="s">
        <v>1723</v>
      </c>
      <c r="E104" s="49" t="s">
        <v>334</v>
      </c>
      <c r="F104" s="97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Franche-Comté</v>
      </c>
      <c r="G104" s="36">
        <f>LOOKUP(Z104-Paramètres!$E$1,Paramètres!$A$1:$A$20)</f>
        <v>-40</v>
      </c>
      <c r="H104" s="36" t="str">
        <f>LOOKUP(G104,Paramètres!$A$1:$B$20)</f>
        <v>S</v>
      </c>
      <c r="I104" s="37">
        <f t="shared" si="11"/>
        <v>12</v>
      </c>
      <c r="J104" s="116">
        <v>1213</v>
      </c>
      <c r="K104" s="47" t="s">
        <v>187</v>
      </c>
      <c r="L104" s="47"/>
      <c r="M104" s="47"/>
      <c r="N104" s="38"/>
      <c r="O104" s="77" t="str">
        <f t="shared" si="12"/>
        <v>80E</v>
      </c>
      <c r="P104" s="91">
        <f t="shared" si="13"/>
        <v>8000000000</v>
      </c>
      <c r="Q104" s="91">
        <f t="shared" si="14"/>
        <v>0</v>
      </c>
      <c r="R104" s="91">
        <f t="shared" si="15"/>
        <v>0</v>
      </c>
      <c r="S104" s="91">
        <f t="shared" si="16"/>
        <v>0</v>
      </c>
      <c r="T104" s="91">
        <f t="shared" si="17"/>
        <v>8000000000</v>
      </c>
      <c r="U104" s="92" t="str">
        <f t="shared" si="18"/>
        <v>80E</v>
      </c>
      <c r="V104" s="93">
        <f t="shared" si="19"/>
        <v>0</v>
      </c>
      <c r="W104" s="92" t="str">
        <f t="shared" si="20"/>
        <v>80E</v>
      </c>
      <c r="X104" s="93">
        <f t="shared" si="21"/>
        <v>0</v>
      </c>
      <c r="Y104" s="36" t="str">
        <f ca="1">LOOKUP(G104,Paramètres!$A$1:$A$20,Paramètres!$C$1:$C$21)</f>
        <v>+18</v>
      </c>
      <c r="Z104" s="25">
        <v>1983</v>
      </c>
      <c r="AA104" s="25" t="s">
        <v>1156</v>
      </c>
      <c r="AB104" s="59" t="s">
        <v>3224</v>
      </c>
      <c r="AC104" s="42"/>
      <c r="AD104" s="42" t="str">
        <f>IF(ISNA(VLOOKUP(D104,'Liste en forme Garçons'!$C:$C,1,FALSE)),"","*")</f>
        <v>*</v>
      </c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</row>
    <row r="105" spans="1:46" s="43" customFormat="1" x14ac:dyDescent="0.35">
      <c r="A105" s="65"/>
      <c r="B105" s="32" t="s">
        <v>323</v>
      </c>
      <c r="C105" s="32" t="s">
        <v>324</v>
      </c>
      <c r="D105" s="138" t="s">
        <v>1557</v>
      </c>
      <c r="E105" s="49" t="s">
        <v>1128</v>
      </c>
      <c r="F105" s="97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Franche-Comté</v>
      </c>
      <c r="G105" s="36">
        <f>LOOKUP(Z105-Paramètres!$E$1,Paramètres!$A$1:$A$20)</f>
        <v>-40</v>
      </c>
      <c r="H105" s="36" t="str">
        <f>LOOKUP(G105,Paramètres!$A$1:$B$20)</f>
        <v>S</v>
      </c>
      <c r="I105" s="37">
        <f t="shared" si="11"/>
        <v>9</v>
      </c>
      <c r="J105" s="116">
        <v>991</v>
      </c>
      <c r="K105" s="25" t="s">
        <v>187</v>
      </c>
      <c r="L105" s="25"/>
      <c r="M105" s="25"/>
      <c r="N105" s="52"/>
      <c r="O105" s="77" t="str">
        <f t="shared" si="12"/>
        <v>80E</v>
      </c>
      <c r="P105" s="91">
        <f t="shared" si="13"/>
        <v>8000000000</v>
      </c>
      <c r="Q105" s="91">
        <f t="shared" si="14"/>
        <v>0</v>
      </c>
      <c r="R105" s="91">
        <f t="shared" si="15"/>
        <v>0</v>
      </c>
      <c r="S105" s="91">
        <f t="shared" si="16"/>
        <v>0</v>
      </c>
      <c r="T105" s="91">
        <f t="shared" si="17"/>
        <v>8000000000</v>
      </c>
      <c r="U105" s="92" t="str">
        <f t="shared" si="18"/>
        <v>80E</v>
      </c>
      <c r="V105" s="93">
        <f t="shared" si="19"/>
        <v>0</v>
      </c>
      <c r="W105" s="92" t="str">
        <f t="shared" si="20"/>
        <v>80E</v>
      </c>
      <c r="X105" s="93">
        <f t="shared" si="21"/>
        <v>0</v>
      </c>
      <c r="Y105" s="36" t="str">
        <f ca="1">LOOKUP(G105,Paramètres!$A$1:$A$20,Paramètres!$C$1:$C$21)</f>
        <v>+18</v>
      </c>
      <c r="Z105" s="25">
        <v>1979</v>
      </c>
      <c r="AA105" s="25" t="s">
        <v>1156</v>
      </c>
      <c r="AB105" s="59" t="s">
        <v>3224</v>
      </c>
      <c r="AC105" s="42"/>
      <c r="AD105" s="42" t="str">
        <f>IF(ISNA(VLOOKUP(D105,'Liste en forme Garçons'!$C:$C,1,FALSE)),"","*")</f>
        <v>*</v>
      </c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</row>
    <row r="106" spans="1:46" s="43" customFormat="1" x14ac:dyDescent="0.35">
      <c r="A106" s="65"/>
      <c r="B106" s="32" t="s">
        <v>28</v>
      </c>
      <c r="C106" s="32" t="s">
        <v>565</v>
      </c>
      <c r="D106" s="142" t="s">
        <v>1666</v>
      </c>
      <c r="E106" s="49" t="s">
        <v>1128</v>
      </c>
      <c r="F106" s="97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Franche-Comté</v>
      </c>
      <c r="G106" s="36">
        <f>LOOKUP(Z106-Paramètres!$E$1,Paramètres!$A$1:$A$20)</f>
        <v>-50</v>
      </c>
      <c r="H106" s="36" t="str">
        <f>LOOKUP(G106,Paramètres!$A$1:$B$20)</f>
        <v>V1</v>
      </c>
      <c r="I106" s="37">
        <f t="shared" si="11"/>
        <v>9</v>
      </c>
      <c r="J106" s="116">
        <v>937</v>
      </c>
      <c r="K106" s="25" t="s">
        <v>216</v>
      </c>
      <c r="L106" s="25"/>
      <c r="M106" s="25"/>
      <c r="N106" s="52"/>
      <c r="O106" s="77" t="str">
        <f t="shared" si="12"/>
        <v>65E</v>
      </c>
      <c r="P106" s="91">
        <f t="shared" si="13"/>
        <v>6500000000</v>
      </c>
      <c r="Q106" s="91">
        <f t="shared" si="14"/>
        <v>0</v>
      </c>
      <c r="R106" s="91">
        <f t="shared" si="15"/>
        <v>0</v>
      </c>
      <c r="S106" s="91">
        <f t="shared" si="16"/>
        <v>0</v>
      </c>
      <c r="T106" s="91">
        <f t="shared" si="17"/>
        <v>6500000000</v>
      </c>
      <c r="U106" s="92" t="str">
        <f t="shared" si="18"/>
        <v>65E</v>
      </c>
      <c r="V106" s="93">
        <f t="shared" si="19"/>
        <v>0</v>
      </c>
      <c r="W106" s="92" t="str">
        <f t="shared" si="20"/>
        <v>65E</v>
      </c>
      <c r="X106" s="93">
        <f t="shared" si="21"/>
        <v>0</v>
      </c>
      <c r="Y106" s="36" t="str">
        <f ca="1">LOOKUP(G106,Paramètres!$A$1:$A$20,Paramètres!$C$1:$C$21)</f>
        <v>+18</v>
      </c>
      <c r="Z106" s="25">
        <v>1973</v>
      </c>
      <c r="AA106" s="25" t="s">
        <v>1156</v>
      </c>
      <c r="AB106" s="59"/>
      <c r="AC106" s="42"/>
      <c r="AD106" s="42" t="str">
        <f>IF(ISNA(VLOOKUP(D106,'Liste en forme Garçons'!$C:$C,1,FALSE)),"","*")</f>
        <v>*</v>
      </c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</row>
    <row r="107" spans="1:46" s="43" customFormat="1" x14ac:dyDescent="0.35">
      <c r="A107" s="65"/>
      <c r="B107" s="32" t="s">
        <v>400</v>
      </c>
      <c r="C107" s="32" t="s">
        <v>399</v>
      </c>
      <c r="D107" s="138" t="s">
        <v>1242</v>
      </c>
      <c r="E107" s="49" t="s">
        <v>330</v>
      </c>
      <c r="F107" s="97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Franche-Comté</v>
      </c>
      <c r="G107" s="36">
        <f>LOOKUP(Z107-Paramètres!$E$1,Paramètres!$A$1:$A$20)</f>
        <v>-40</v>
      </c>
      <c r="H107" s="36" t="str">
        <f>LOOKUP(G107,Paramètres!$A$1:$B$20)</f>
        <v>S</v>
      </c>
      <c r="I107" s="37">
        <f t="shared" si="11"/>
        <v>9</v>
      </c>
      <c r="J107" s="116">
        <v>911</v>
      </c>
      <c r="K107" s="25" t="s">
        <v>216</v>
      </c>
      <c r="L107" s="25"/>
      <c r="M107" s="25"/>
      <c r="N107" s="52"/>
      <c r="O107" s="77" t="str">
        <f t="shared" si="12"/>
        <v>65E</v>
      </c>
      <c r="P107" s="91">
        <f t="shared" si="13"/>
        <v>6500000000</v>
      </c>
      <c r="Q107" s="91">
        <f t="shared" si="14"/>
        <v>0</v>
      </c>
      <c r="R107" s="91">
        <f t="shared" si="15"/>
        <v>0</v>
      </c>
      <c r="S107" s="91">
        <f t="shared" si="16"/>
        <v>0</v>
      </c>
      <c r="T107" s="91">
        <f t="shared" si="17"/>
        <v>6500000000</v>
      </c>
      <c r="U107" s="92" t="str">
        <f t="shared" si="18"/>
        <v>65E</v>
      </c>
      <c r="V107" s="93">
        <f t="shared" si="19"/>
        <v>0</v>
      </c>
      <c r="W107" s="92" t="str">
        <f t="shared" si="20"/>
        <v>65E</v>
      </c>
      <c r="X107" s="93">
        <f t="shared" si="21"/>
        <v>0</v>
      </c>
      <c r="Y107" s="36" t="str">
        <f ca="1">LOOKUP(G107,Paramètres!$A$1:$A$20,Paramètres!$C$1:$C$21)</f>
        <v>+18</v>
      </c>
      <c r="Z107" s="25">
        <v>1991</v>
      </c>
      <c r="AA107" s="25" t="s">
        <v>1156</v>
      </c>
      <c r="AB107" s="59"/>
      <c r="AC107" s="42"/>
      <c r="AD107" s="42" t="str">
        <f>IF(ISNA(VLOOKUP(D107,'Liste en forme Garçons'!$C:$C,1,FALSE)),"","*")</f>
        <v>*</v>
      </c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</row>
    <row r="108" spans="1:46" s="43" customFormat="1" x14ac:dyDescent="0.35">
      <c r="A108" s="65"/>
      <c r="B108" s="32" t="s">
        <v>7</v>
      </c>
      <c r="C108" s="32" t="s">
        <v>732</v>
      </c>
      <c r="D108" s="138" t="s">
        <v>3225</v>
      </c>
      <c r="E108" s="49" t="s">
        <v>672</v>
      </c>
      <c r="F108" s="97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Franche-Comté</v>
      </c>
      <c r="G108" s="36">
        <f>LOOKUP(Z108-Paramètres!$E$1,Paramètres!$A$1:$A$20)</f>
        <v>-50</v>
      </c>
      <c r="H108" s="36" t="str">
        <f>LOOKUP(G108,Paramètres!$A$1:$B$20)</f>
        <v>V1</v>
      </c>
      <c r="I108" s="37">
        <f t="shared" si="11"/>
        <v>11</v>
      </c>
      <c r="J108" s="116">
        <v>1199</v>
      </c>
      <c r="K108" s="47" t="s">
        <v>190</v>
      </c>
      <c r="L108" s="47"/>
      <c r="M108" s="25"/>
      <c r="N108" s="52"/>
      <c r="O108" s="77" t="str">
        <f t="shared" si="12"/>
        <v>50E</v>
      </c>
      <c r="P108" s="91">
        <f t="shared" si="13"/>
        <v>5000000000</v>
      </c>
      <c r="Q108" s="91">
        <f t="shared" si="14"/>
        <v>0</v>
      </c>
      <c r="R108" s="91">
        <f t="shared" si="15"/>
        <v>0</v>
      </c>
      <c r="S108" s="91">
        <f t="shared" si="16"/>
        <v>0</v>
      </c>
      <c r="T108" s="91">
        <f t="shared" si="17"/>
        <v>5000000000</v>
      </c>
      <c r="U108" s="92" t="str">
        <f t="shared" si="18"/>
        <v>50E</v>
      </c>
      <c r="V108" s="93">
        <f t="shared" si="19"/>
        <v>0</v>
      </c>
      <c r="W108" s="92" t="str">
        <f t="shared" si="20"/>
        <v>50E</v>
      </c>
      <c r="X108" s="93">
        <f t="shared" si="21"/>
        <v>0</v>
      </c>
      <c r="Y108" s="36" t="str">
        <f ca="1">LOOKUP(G108,Paramètres!$A$1:$A$20,Paramètres!$C$1:$C$21)</f>
        <v>+18</v>
      </c>
      <c r="Z108" s="25">
        <v>1971</v>
      </c>
      <c r="AA108" s="25" t="s">
        <v>1156</v>
      </c>
      <c r="AB108" s="59"/>
      <c r="AC108" s="42"/>
      <c r="AD108" s="42" t="str">
        <f>IF(ISNA(VLOOKUP(D108,'Liste en forme Garçons'!$C:$C,1,FALSE)),"","*")</f>
        <v>*</v>
      </c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</row>
    <row r="109" spans="1:46" s="43" customFormat="1" x14ac:dyDescent="0.35">
      <c r="A109" s="65"/>
      <c r="B109" s="32" t="s">
        <v>354</v>
      </c>
      <c r="C109" s="32" t="s">
        <v>599</v>
      </c>
      <c r="D109" s="138" t="s">
        <v>1814</v>
      </c>
      <c r="E109" s="33" t="s">
        <v>56</v>
      </c>
      <c r="F109" s="97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Franche-Comté</v>
      </c>
      <c r="G109" s="36">
        <f>LOOKUP(Z109-Paramètres!$E$1,Paramètres!$A$1:$A$20)</f>
        <v>-60</v>
      </c>
      <c r="H109" s="36" t="str">
        <f>LOOKUP(G109,Paramètres!$A$1:$B$20)</f>
        <v>V2</v>
      </c>
      <c r="I109" s="37">
        <f t="shared" si="11"/>
        <v>8</v>
      </c>
      <c r="J109" s="117">
        <v>876</v>
      </c>
      <c r="K109" s="25" t="s">
        <v>190</v>
      </c>
      <c r="L109" s="47"/>
      <c r="M109" s="47"/>
      <c r="N109" s="38"/>
      <c r="O109" s="77" t="str">
        <f t="shared" si="12"/>
        <v>50E</v>
      </c>
      <c r="P109" s="91">
        <f t="shared" si="13"/>
        <v>5000000000</v>
      </c>
      <c r="Q109" s="91">
        <f t="shared" si="14"/>
        <v>0</v>
      </c>
      <c r="R109" s="91">
        <f t="shared" si="15"/>
        <v>0</v>
      </c>
      <c r="S109" s="91">
        <f t="shared" si="16"/>
        <v>0</v>
      </c>
      <c r="T109" s="91">
        <f t="shared" si="17"/>
        <v>5000000000</v>
      </c>
      <c r="U109" s="92" t="str">
        <f t="shared" si="18"/>
        <v>50E</v>
      </c>
      <c r="V109" s="93">
        <f t="shared" si="19"/>
        <v>0</v>
      </c>
      <c r="W109" s="92" t="str">
        <f t="shared" si="20"/>
        <v>50E</v>
      </c>
      <c r="X109" s="93">
        <f t="shared" si="21"/>
        <v>0</v>
      </c>
      <c r="Y109" s="36" t="str">
        <f ca="1">LOOKUP(G109,Paramètres!$A$1:$A$20,Paramètres!$C$1:$C$21)</f>
        <v>+18</v>
      </c>
      <c r="Z109" s="23">
        <v>1960</v>
      </c>
      <c r="AA109" s="25" t="s">
        <v>1156</v>
      </c>
      <c r="AB109" s="59"/>
      <c r="AC109" s="42"/>
      <c r="AD109" s="42" t="str">
        <f>IF(ISNA(VLOOKUP(D109,'Liste en forme Garçons'!$C:$C,1,FALSE)),"","*")</f>
        <v>*</v>
      </c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</row>
    <row r="110" spans="1:46" s="43" customFormat="1" x14ac:dyDescent="0.35">
      <c r="A110" s="65"/>
      <c r="B110" s="32" t="s">
        <v>412</v>
      </c>
      <c r="C110" s="32" t="s">
        <v>411</v>
      </c>
      <c r="D110" s="138" t="s">
        <v>1218</v>
      </c>
      <c r="E110" s="49" t="s">
        <v>332</v>
      </c>
      <c r="F110" s="97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Franche-Comté</v>
      </c>
      <c r="G110" s="36">
        <f>LOOKUP(Z110-Paramètres!$E$1,Paramètres!$A$1:$A$20)</f>
        <v>-50</v>
      </c>
      <c r="H110" s="36" t="str">
        <f>LOOKUP(G110,Paramètres!$A$1:$B$20)</f>
        <v>V1</v>
      </c>
      <c r="I110" s="37">
        <f t="shared" si="11"/>
        <v>10</v>
      </c>
      <c r="J110" s="116">
        <v>1043</v>
      </c>
      <c r="K110" s="25" t="s">
        <v>188</v>
      </c>
      <c r="L110" s="25"/>
      <c r="M110" s="25"/>
      <c r="N110" s="52"/>
      <c r="O110" s="77" t="str">
        <f t="shared" si="12"/>
        <v>40E</v>
      </c>
      <c r="P110" s="91">
        <f t="shared" si="13"/>
        <v>4000000000</v>
      </c>
      <c r="Q110" s="91">
        <f t="shared" si="14"/>
        <v>0</v>
      </c>
      <c r="R110" s="91">
        <f t="shared" si="15"/>
        <v>0</v>
      </c>
      <c r="S110" s="91">
        <f t="shared" si="16"/>
        <v>0</v>
      </c>
      <c r="T110" s="91">
        <f t="shared" si="17"/>
        <v>4000000000</v>
      </c>
      <c r="U110" s="92" t="str">
        <f t="shared" si="18"/>
        <v>40E</v>
      </c>
      <c r="V110" s="93">
        <f t="shared" si="19"/>
        <v>0</v>
      </c>
      <c r="W110" s="92" t="str">
        <f t="shared" si="20"/>
        <v>40E</v>
      </c>
      <c r="X110" s="93">
        <f t="shared" si="21"/>
        <v>0</v>
      </c>
      <c r="Y110" s="36" t="str">
        <f ca="1">LOOKUP(G110,Paramètres!$A$1:$A$20,Paramètres!$C$1:$C$21)</f>
        <v>+18</v>
      </c>
      <c r="Z110" s="25">
        <v>1966</v>
      </c>
      <c r="AA110" s="25" t="s">
        <v>1156</v>
      </c>
      <c r="AB110" s="59"/>
      <c r="AC110" s="42"/>
      <c r="AD110" s="42" t="str">
        <f>IF(ISNA(VLOOKUP(D110,'Liste en forme Garçons'!$C:$C,1,FALSE)),"","*")</f>
        <v>*</v>
      </c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</row>
    <row r="111" spans="1:46" s="43" customFormat="1" x14ac:dyDescent="0.35">
      <c r="A111" s="65"/>
      <c r="B111" s="32" t="s">
        <v>29</v>
      </c>
      <c r="C111" s="32" t="s">
        <v>64</v>
      </c>
      <c r="D111" s="138" t="s">
        <v>1629</v>
      </c>
      <c r="E111" s="33" t="s">
        <v>86</v>
      </c>
      <c r="F111" s="97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Franche-Comté</v>
      </c>
      <c r="G111" s="36">
        <f>LOOKUP(Z111-Paramètres!$E$1,Paramètres!$A$1:$A$20)</f>
        <v>-40</v>
      </c>
      <c r="H111" s="36" t="str">
        <f>LOOKUP(G111,Paramètres!$A$1:$B$20)</f>
        <v>S</v>
      </c>
      <c r="I111" s="37">
        <f t="shared" si="11"/>
        <v>10</v>
      </c>
      <c r="J111" s="116">
        <v>1026</v>
      </c>
      <c r="K111" s="25" t="s">
        <v>188</v>
      </c>
      <c r="L111" s="47"/>
      <c r="M111" s="47"/>
      <c r="N111" s="47"/>
      <c r="O111" s="77" t="str">
        <f t="shared" si="12"/>
        <v>40E</v>
      </c>
      <c r="P111" s="91">
        <f t="shared" si="13"/>
        <v>4000000000</v>
      </c>
      <c r="Q111" s="91">
        <f t="shared" si="14"/>
        <v>0</v>
      </c>
      <c r="R111" s="91">
        <f t="shared" si="15"/>
        <v>0</v>
      </c>
      <c r="S111" s="91">
        <f t="shared" si="16"/>
        <v>0</v>
      </c>
      <c r="T111" s="91">
        <f t="shared" si="17"/>
        <v>4000000000</v>
      </c>
      <c r="U111" s="92" t="str">
        <f t="shared" si="18"/>
        <v>40E</v>
      </c>
      <c r="V111" s="93">
        <f t="shared" si="19"/>
        <v>0</v>
      </c>
      <c r="W111" s="92" t="str">
        <f t="shared" si="20"/>
        <v>40E</v>
      </c>
      <c r="X111" s="93">
        <f t="shared" si="21"/>
        <v>0</v>
      </c>
      <c r="Y111" s="36" t="str">
        <f ca="1">LOOKUP(G111,Paramètres!$A$1:$A$20,Paramètres!$C$1:$C$21)</f>
        <v>+18</v>
      </c>
      <c r="Z111" s="25">
        <v>1987</v>
      </c>
      <c r="AA111" s="25" t="s">
        <v>1156</v>
      </c>
      <c r="AB111" s="59"/>
      <c r="AC111" s="42"/>
      <c r="AD111" s="42" t="str">
        <f>IF(ISNA(VLOOKUP(D111,'Liste en forme Garçons'!$C:$C,1,FALSE)),"","*")</f>
        <v>*</v>
      </c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</row>
    <row r="112" spans="1:46" s="43" customFormat="1" x14ac:dyDescent="0.35">
      <c r="A112" s="65"/>
      <c r="B112" s="32" t="s">
        <v>685</v>
      </c>
      <c r="C112" s="32" t="s">
        <v>686</v>
      </c>
      <c r="D112" s="138" t="s">
        <v>1477</v>
      </c>
      <c r="E112" s="49" t="s">
        <v>665</v>
      </c>
      <c r="F112" s="97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Franche-Comté</v>
      </c>
      <c r="G112" s="36">
        <f>LOOKUP(Z112-Paramètres!$E$1,Paramètres!$A$1:$A$20)</f>
        <v>-60</v>
      </c>
      <c r="H112" s="36" t="str">
        <f>LOOKUP(G112,Paramètres!$A$1:$B$20)</f>
        <v>V2</v>
      </c>
      <c r="I112" s="37">
        <f t="shared" si="11"/>
        <v>10</v>
      </c>
      <c r="J112" s="116">
        <v>1042</v>
      </c>
      <c r="K112" s="100" t="s">
        <v>191</v>
      </c>
      <c r="L112" s="100"/>
      <c r="M112" s="100"/>
      <c r="N112" s="100"/>
      <c r="O112" s="77" t="str">
        <f t="shared" si="12"/>
        <v>35E</v>
      </c>
      <c r="P112" s="91">
        <f t="shared" si="13"/>
        <v>3500000000</v>
      </c>
      <c r="Q112" s="91">
        <f t="shared" si="14"/>
        <v>0</v>
      </c>
      <c r="R112" s="91">
        <f t="shared" si="15"/>
        <v>0</v>
      </c>
      <c r="S112" s="91">
        <f t="shared" si="16"/>
        <v>0</v>
      </c>
      <c r="T112" s="91">
        <f t="shared" si="17"/>
        <v>3500000000</v>
      </c>
      <c r="U112" s="92" t="str">
        <f t="shared" si="18"/>
        <v>35E</v>
      </c>
      <c r="V112" s="93">
        <f t="shared" si="19"/>
        <v>0</v>
      </c>
      <c r="W112" s="92" t="str">
        <f t="shared" si="20"/>
        <v>35E</v>
      </c>
      <c r="X112" s="93">
        <f t="shared" si="21"/>
        <v>0</v>
      </c>
      <c r="Y112" s="36" t="str">
        <f ca="1">LOOKUP(G112,Paramètres!$A$1:$A$20,Paramètres!$C$1:$C$21)</f>
        <v>+18</v>
      </c>
      <c r="Z112" s="25">
        <v>1959</v>
      </c>
      <c r="AA112" s="25" t="s">
        <v>1156</v>
      </c>
      <c r="AB112" s="59"/>
      <c r="AC112" s="42"/>
      <c r="AD112" s="42" t="str">
        <f>IF(ISNA(VLOOKUP(D112,'Liste en forme Garçons'!$C:$C,1,FALSE)),"","*")</f>
        <v>*</v>
      </c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</row>
    <row r="113" spans="1:46" s="43" customFormat="1" x14ac:dyDescent="0.35">
      <c r="A113" s="65"/>
      <c r="B113" s="32" t="s">
        <v>891</v>
      </c>
      <c r="C113" s="32" t="s">
        <v>780</v>
      </c>
      <c r="D113" s="138" t="s">
        <v>1834</v>
      </c>
      <c r="E113" s="49" t="s">
        <v>1123</v>
      </c>
      <c r="F113" s="97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Franche-Comté</v>
      </c>
      <c r="G113" s="36">
        <f>LOOKUP(Z113-Paramètres!$E$1,Paramètres!$A$1:$A$20)</f>
        <v>-40</v>
      </c>
      <c r="H113" s="36" t="str">
        <f>LOOKUP(G113,Paramètres!$A$1:$B$20)</f>
        <v>S</v>
      </c>
      <c r="I113" s="37">
        <f t="shared" si="11"/>
        <v>9</v>
      </c>
      <c r="J113" s="116">
        <v>906</v>
      </c>
      <c r="K113" s="47" t="s">
        <v>191</v>
      </c>
      <c r="L113" s="47"/>
      <c r="M113" s="47"/>
      <c r="N113" s="47"/>
      <c r="O113" s="88" t="str">
        <f t="shared" si="12"/>
        <v>35E</v>
      </c>
      <c r="P113" s="91">
        <f t="shared" si="13"/>
        <v>3500000000</v>
      </c>
      <c r="Q113" s="91">
        <f t="shared" si="14"/>
        <v>0</v>
      </c>
      <c r="R113" s="91">
        <f t="shared" si="15"/>
        <v>0</v>
      </c>
      <c r="S113" s="91">
        <f t="shared" si="16"/>
        <v>0</v>
      </c>
      <c r="T113" s="91">
        <f t="shared" si="17"/>
        <v>3500000000</v>
      </c>
      <c r="U113" s="92" t="str">
        <f t="shared" si="18"/>
        <v>35E</v>
      </c>
      <c r="V113" s="93">
        <f t="shared" si="19"/>
        <v>0</v>
      </c>
      <c r="W113" s="92" t="str">
        <f t="shared" si="20"/>
        <v>35E</v>
      </c>
      <c r="X113" s="93">
        <f t="shared" si="21"/>
        <v>0</v>
      </c>
      <c r="Y113" s="36" t="str">
        <f ca="1">LOOKUP(G113,Paramètres!$A$1:$A$20,Paramètres!$C$1:$C$21)</f>
        <v>+18</v>
      </c>
      <c r="Z113" s="25">
        <v>1981</v>
      </c>
      <c r="AA113" s="25" t="s">
        <v>1156</v>
      </c>
      <c r="AB113" s="59"/>
      <c r="AC113" s="42"/>
      <c r="AD113" s="42" t="str">
        <f>IF(ISNA(VLOOKUP(D113,'Liste en forme Garçons'!$C:$C,1,FALSE)),"","*")</f>
        <v>*</v>
      </c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</row>
    <row r="114" spans="1:46" s="43" customFormat="1" x14ac:dyDescent="0.35">
      <c r="A114" s="65"/>
      <c r="B114" s="46" t="s">
        <v>115</v>
      </c>
      <c r="C114" s="46" t="s">
        <v>32</v>
      </c>
      <c r="D114" s="136" t="s">
        <v>1225</v>
      </c>
      <c r="E114" s="64" t="s">
        <v>33</v>
      </c>
      <c r="F114" s="97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Franche-Comté</v>
      </c>
      <c r="G114" s="36">
        <f>LOOKUP(Z114-Paramètres!$E$1,Paramètres!$A$1:$A$20)</f>
        <v>-50</v>
      </c>
      <c r="H114" s="36" t="str">
        <f>LOOKUP(G114,Paramètres!$A$1:$B$20)</f>
        <v>V1</v>
      </c>
      <c r="I114" s="37">
        <f t="shared" si="11"/>
        <v>9</v>
      </c>
      <c r="J114" s="116">
        <v>928</v>
      </c>
      <c r="K114" s="52" t="s">
        <v>217</v>
      </c>
      <c r="L114" s="52"/>
      <c r="M114" s="38"/>
      <c r="N114" s="52"/>
      <c r="O114" s="77" t="str">
        <f t="shared" si="12"/>
        <v>30E</v>
      </c>
      <c r="P114" s="91">
        <f t="shared" si="13"/>
        <v>3000000000</v>
      </c>
      <c r="Q114" s="91">
        <f t="shared" si="14"/>
        <v>0</v>
      </c>
      <c r="R114" s="91">
        <f t="shared" si="15"/>
        <v>0</v>
      </c>
      <c r="S114" s="91">
        <f t="shared" si="16"/>
        <v>0</v>
      </c>
      <c r="T114" s="91">
        <f t="shared" si="17"/>
        <v>3000000000</v>
      </c>
      <c r="U114" s="92" t="str">
        <f t="shared" si="18"/>
        <v>30E</v>
      </c>
      <c r="V114" s="93">
        <f t="shared" si="19"/>
        <v>0</v>
      </c>
      <c r="W114" s="92" t="str">
        <f t="shared" si="20"/>
        <v>30E</v>
      </c>
      <c r="X114" s="93">
        <f t="shared" si="21"/>
        <v>0</v>
      </c>
      <c r="Y114" s="36" t="str">
        <f ca="1">LOOKUP(G114,Paramètres!$A$1:$A$20,Paramètres!$C$1:$C$21)</f>
        <v>+18</v>
      </c>
      <c r="Z114" s="25">
        <v>1967</v>
      </c>
      <c r="AA114" s="25" t="s">
        <v>1156</v>
      </c>
      <c r="AB114" s="59"/>
      <c r="AC114" s="42"/>
      <c r="AD114" s="42" t="str">
        <f>IF(ISNA(VLOOKUP(D114,'Liste en forme Garçons'!$C:$C,1,FALSE)),"","*")</f>
        <v>*</v>
      </c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</row>
    <row r="115" spans="1:46" s="43" customFormat="1" x14ac:dyDescent="0.35">
      <c r="A115" s="65"/>
      <c r="B115" s="32" t="s">
        <v>28</v>
      </c>
      <c r="C115" s="32" t="s">
        <v>409</v>
      </c>
      <c r="D115" s="138" t="s">
        <v>1753</v>
      </c>
      <c r="E115" s="49" t="s">
        <v>329</v>
      </c>
      <c r="F115" s="97" t="str">
        <f>IF(E115="","",IF(COUNTIF(Paramètres!H:H,E115)=1,IF(Paramètres!$E$3=Paramètres!$A$23,"Belfort/Montbéliard",IF(Paramètres!$E$3=Paramètres!$A$24,"Doubs","Franche-Comté")),IF(COUNTIF(Paramètres!I:I,E115)=1,IF(Paramètres!$E$3=Paramètres!$A$23,"Belfort/Montbéliard",IF(Paramètres!$E$3=Paramètres!$A$24,"Belfort","Franche-Comté")),IF(COUNTIF(Paramètres!J:J,E115)=1,IF(Paramètres!$E$3=Paramètres!$A$25,"Franche-Comté","Haute-Saône"),IF(COUNTIF(Paramètres!K:K,E115)=1,IF(Paramètres!$E$3=Paramètres!$A$25,"Franche-Comté","Jura"),IF(COUNTIF(Paramètres!G:G,E115)=1,IF(Paramètres!$E$3=Paramètres!$A$23,"Besançon",IF(Paramètres!$E$3=Paramètres!$A$24,"Doubs","Franche-Comté")),"*** INCONNU ***"))))))</f>
        <v>Franche-Comté</v>
      </c>
      <c r="G115" s="36">
        <f>LOOKUP(Z115-Paramètres!$E$1,Paramètres!$A$1:$A$20)</f>
        <v>-40</v>
      </c>
      <c r="H115" s="36" t="str">
        <f>LOOKUP(G115,Paramètres!$A$1:$B$20)</f>
        <v>S</v>
      </c>
      <c r="I115" s="37">
        <f t="shared" si="11"/>
        <v>9</v>
      </c>
      <c r="J115" s="116">
        <v>901</v>
      </c>
      <c r="K115" s="25" t="s">
        <v>217</v>
      </c>
      <c r="L115" s="25"/>
      <c r="M115" s="25"/>
      <c r="N115" s="25"/>
      <c r="O115" s="77" t="str">
        <f t="shared" si="12"/>
        <v>30E</v>
      </c>
      <c r="P115" s="91">
        <f t="shared" si="13"/>
        <v>3000000000</v>
      </c>
      <c r="Q115" s="91">
        <f t="shared" si="14"/>
        <v>0</v>
      </c>
      <c r="R115" s="91">
        <f t="shared" si="15"/>
        <v>0</v>
      </c>
      <c r="S115" s="91">
        <f t="shared" si="16"/>
        <v>0</v>
      </c>
      <c r="T115" s="91">
        <f t="shared" si="17"/>
        <v>3000000000</v>
      </c>
      <c r="U115" s="92" t="str">
        <f t="shared" si="18"/>
        <v>30E</v>
      </c>
      <c r="V115" s="93">
        <f t="shared" si="19"/>
        <v>0</v>
      </c>
      <c r="W115" s="92" t="str">
        <f t="shared" si="20"/>
        <v>30E</v>
      </c>
      <c r="X115" s="93">
        <f t="shared" si="21"/>
        <v>0</v>
      </c>
      <c r="Y115" s="36" t="str">
        <f ca="1">LOOKUP(G115,Paramètres!$A$1:$A$20,Paramètres!$C$1:$C$21)</f>
        <v>+18</v>
      </c>
      <c r="Z115" s="25">
        <v>1978</v>
      </c>
      <c r="AA115" s="25" t="s">
        <v>1156</v>
      </c>
      <c r="AB115" s="59"/>
      <c r="AC115" s="42"/>
      <c r="AD115" s="42" t="str">
        <f>IF(ISNA(VLOOKUP(D115,'Liste en forme Garçons'!$C:$C,1,FALSE)),"","*")</f>
        <v>*</v>
      </c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</row>
    <row r="116" spans="1:46" s="43" customFormat="1" x14ac:dyDescent="0.35">
      <c r="A116" s="65"/>
      <c r="B116" s="32" t="s">
        <v>406</v>
      </c>
      <c r="C116" s="32" t="s">
        <v>405</v>
      </c>
      <c r="D116" s="138" t="s">
        <v>1588</v>
      </c>
      <c r="E116" s="49" t="s">
        <v>332</v>
      </c>
      <c r="F116" s="97" t="str">
        <f>IF(E116="","",IF(COUNTIF(Paramètres!H:H,E116)=1,IF(Paramètres!$E$3=Paramètres!$A$23,"Belfort/Montbéliard",IF(Paramètres!$E$3=Paramètres!$A$24,"Doubs","Franche-Comté")),IF(COUNTIF(Paramètres!I:I,E116)=1,IF(Paramètres!$E$3=Paramètres!$A$23,"Belfort/Montbéliard",IF(Paramètres!$E$3=Paramètres!$A$24,"Belfort","Franche-Comté")),IF(COUNTIF(Paramètres!J:J,E116)=1,IF(Paramètres!$E$3=Paramètres!$A$25,"Franche-Comté","Haute-Saône"),IF(COUNTIF(Paramètres!K:K,E116)=1,IF(Paramètres!$E$3=Paramètres!$A$25,"Franche-Comté","Jura"),IF(COUNTIF(Paramètres!G:G,E116)=1,IF(Paramètres!$E$3=Paramètres!$A$23,"Besançon",IF(Paramètres!$E$3=Paramètres!$A$24,"Doubs","Franche-Comté")),"*** INCONNU ***"))))))</f>
        <v>Franche-Comté</v>
      </c>
      <c r="G116" s="36">
        <f>LOOKUP(Z116-Paramètres!$E$1,Paramètres!$A$1:$A$20)</f>
        <v>-21</v>
      </c>
      <c r="H116" s="36" t="str">
        <f>LOOKUP(G116,Paramètres!$A$1:$B$20)</f>
        <v>S</v>
      </c>
      <c r="I116" s="37">
        <f t="shared" si="11"/>
        <v>9</v>
      </c>
      <c r="J116" s="116">
        <v>908</v>
      </c>
      <c r="K116" s="25" t="s">
        <v>218</v>
      </c>
      <c r="L116" s="25"/>
      <c r="M116" s="25"/>
      <c r="N116" s="25"/>
      <c r="O116" s="77" t="str">
        <f t="shared" si="12"/>
        <v>25E</v>
      </c>
      <c r="P116" s="91">
        <f t="shared" si="13"/>
        <v>2500000000</v>
      </c>
      <c r="Q116" s="91">
        <f t="shared" si="14"/>
        <v>0</v>
      </c>
      <c r="R116" s="91">
        <f t="shared" si="15"/>
        <v>0</v>
      </c>
      <c r="S116" s="91">
        <f t="shared" si="16"/>
        <v>0</v>
      </c>
      <c r="T116" s="91">
        <f t="shared" si="17"/>
        <v>2500000000</v>
      </c>
      <c r="U116" s="92" t="str">
        <f t="shared" si="18"/>
        <v>25E</v>
      </c>
      <c r="V116" s="93">
        <f t="shared" si="19"/>
        <v>0</v>
      </c>
      <c r="W116" s="92" t="str">
        <f t="shared" si="20"/>
        <v>25E</v>
      </c>
      <c r="X116" s="93">
        <f t="shared" si="21"/>
        <v>0</v>
      </c>
      <c r="Y116" s="36" t="str">
        <f ca="1">LOOKUP(G116,Paramètres!$A$1:$A$20,Paramètres!$C$1:$C$21)</f>
        <v>+18</v>
      </c>
      <c r="Z116" s="25">
        <v>1995</v>
      </c>
      <c r="AA116" s="25" t="s">
        <v>1156</v>
      </c>
      <c r="AB116" s="59"/>
      <c r="AC116" s="42"/>
      <c r="AD116" s="42" t="str">
        <f>IF(ISNA(VLOOKUP(D116,'Liste en forme Garçons'!$C:$C,1,FALSE)),"","*")</f>
        <v>*</v>
      </c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</row>
    <row r="117" spans="1:46" s="43" customFormat="1" x14ac:dyDescent="0.35">
      <c r="A117" s="65"/>
      <c r="B117" s="32" t="s">
        <v>1112</v>
      </c>
      <c r="C117" s="32" t="s">
        <v>63</v>
      </c>
      <c r="D117" s="138" t="s">
        <v>1227</v>
      </c>
      <c r="E117" s="33" t="s">
        <v>89</v>
      </c>
      <c r="F117" s="97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Franche-Comté</v>
      </c>
      <c r="G117" s="36">
        <f>LOOKUP(Z117-Paramètres!$E$1,Paramètres!$A$1:$A$20)</f>
        <v>-50</v>
      </c>
      <c r="H117" s="36" t="str">
        <f>LOOKUP(G117,Paramètres!$A$1:$B$20)</f>
        <v>V1</v>
      </c>
      <c r="I117" s="37">
        <f t="shared" si="11"/>
        <v>8</v>
      </c>
      <c r="J117" s="116">
        <v>851</v>
      </c>
      <c r="K117" s="25" t="s">
        <v>218</v>
      </c>
      <c r="L117" s="47"/>
      <c r="M117" s="47"/>
      <c r="N117" s="25"/>
      <c r="O117" s="77" t="str">
        <f t="shared" si="12"/>
        <v>25E</v>
      </c>
      <c r="P117" s="91">
        <f t="shared" si="13"/>
        <v>2500000000</v>
      </c>
      <c r="Q117" s="91">
        <f t="shared" si="14"/>
        <v>0</v>
      </c>
      <c r="R117" s="91">
        <f t="shared" si="15"/>
        <v>0</v>
      </c>
      <c r="S117" s="91">
        <f t="shared" si="16"/>
        <v>0</v>
      </c>
      <c r="T117" s="91">
        <f t="shared" si="17"/>
        <v>2500000000</v>
      </c>
      <c r="U117" s="92" t="str">
        <f t="shared" si="18"/>
        <v>25E</v>
      </c>
      <c r="V117" s="93">
        <f t="shared" si="19"/>
        <v>0</v>
      </c>
      <c r="W117" s="92" t="str">
        <f t="shared" si="20"/>
        <v>25E</v>
      </c>
      <c r="X117" s="93">
        <f t="shared" si="21"/>
        <v>0</v>
      </c>
      <c r="Y117" s="36" t="str">
        <f ca="1">LOOKUP(G117,Paramètres!$A$1:$A$20,Paramètres!$C$1:$C$21)</f>
        <v>+18</v>
      </c>
      <c r="Z117" s="25">
        <v>1968</v>
      </c>
      <c r="AA117" s="25" t="s">
        <v>1156</v>
      </c>
      <c r="AB117" s="59"/>
      <c r="AC117" s="42"/>
      <c r="AD117" s="42" t="str">
        <f>IF(ISNA(VLOOKUP(D117,'Liste en forme Garçons'!$C:$C,1,FALSE)),"","*")</f>
        <v>*</v>
      </c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</row>
    <row r="118" spans="1:46" s="66" customFormat="1" x14ac:dyDescent="0.35">
      <c r="A118" s="65"/>
      <c r="B118" s="32" t="s">
        <v>683</v>
      </c>
      <c r="C118" s="32" t="s">
        <v>684</v>
      </c>
      <c r="D118" s="138" t="s">
        <v>1219</v>
      </c>
      <c r="E118" s="49" t="s">
        <v>1126</v>
      </c>
      <c r="F118" s="97" t="str">
        <f>IF(E118="","",IF(COUNTIF(Paramètres!H:H,E118)=1,IF(Paramètres!$E$3=Paramètres!$A$23,"Belfort/Montbéliard",IF(Paramètres!$E$3=Paramètres!$A$24,"Doubs","Franche-Comté")),IF(COUNTIF(Paramètres!I:I,E118)=1,IF(Paramètres!$E$3=Paramètres!$A$23,"Belfort/Montbéliard",IF(Paramètres!$E$3=Paramètres!$A$24,"Belfort","Franche-Comté")),IF(COUNTIF(Paramètres!J:J,E118)=1,IF(Paramètres!$E$3=Paramètres!$A$25,"Franche-Comté","Haute-Saône"),IF(COUNTIF(Paramètres!K:K,E118)=1,IF(Paramètres!$E$3=Paramètres!$A$25,"Franche-Comté","Jura"),IF(COUNTIF(Paramètres!G:G,E118)=1,IF(Paramètres!$E$3=Paramètres!$A$23,"Besançon",IF(Paramètres!$E$3=Paramètres!$A$24,"Doubs","Franche-Comté")),"*** INCONNU ***"))))))</f>
        <v>Franche-Comté</v>
      </c>
      <c r="G118" s="36">
        <f>LOOKUP(Z118-Paramètres!$E$1,Paramètres!$A$1:$A$20)</f>
        <v>-60</v>
      </c>
      <c r="H118" s="36" t="str">
        <f>LOOKUP(G118,Paramètres!$A$1:$B$20)</f>
        <v>V2</v>
      </c>
      <c r="I118" s="37">
        <f t="shared" si="11"/>
        <v>11</v>
      </c>
      <c r="J118" s="116">
        <v>1133</v>
      </c>
      <c r="K118" s="47" t="s">
        <v>219</v>
      </c>
      <c r="L118" s="47"/>
      <c r="M118" s="25"/>
      <c r="N118" s="25"/>
      <c r="O118" s="77" t="str">
        <f t="shared" si="12"/>
        <v>20E</v>
      </c>
      <c r="P118" s="91">
        <f t="shared" si="13"/>
        <v>2000000000</v>
      </c>
      <c r="Q118" s="91">
        <f t="shared" si="14"/>
        <v>0</v>
      </c>
      <c r="R118" s="91">
        <f t="shared" si="15"/>
        <v>0</v>
      </c>
      <c r="S118" s="91">
        <f t="shared" si="16"/>
        <v>0</v>
      </c>
      <c r="T118" s="91">
        <f t="shared" si="17"/>
        <v>2000000000</v>
      </c>
      <c r="U118" s="92" t="str">
        <f t="shared" si="18"/>
        <v>20E</v>
      </c>
      <c r="V118" s="93">
        <f t="shared" si="19"/>
        <v>0</v>
      </c>
      <c r="W118" s="92" t="str">
        <f t="shared" si="20"/>
        <v>20E</v>
      </c>
      <c r="X118" s="93">
        <f t="shared" si="21"/>
        <v>0</v>
      </c>
      <c r="Y118" s="36" t="str">
        <f ca="1">LOOKUP(G118,Paramètres!$A$1:$A$20,Paramètres!$C$1:$C$21)</f>
        <v>+18</v>
      </c>
      <c r="Z118" s="25">
        <v>1956</v>
      </c>
      <c r="AA118" s="25" t="s">
        <v>1156</v>
      </c>
      <c r="AB118" s="59"/>
      <c r="AC118" s="42"/>
      <c r="AD118" s="42" t="str">
        <f>IF(ISNA(VLOOKUP(D118,'Liste en forme Garçons'!$C:$C,1,FALSE)),"","*")</f>
        <v>*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</row>
    <row r="119" spans="1:46" s="18" customFormat="1" x14ac:dyDescent="0.35">
      <c r="A119" s="65"/>
      <c r="B119" s="32" t="s">
        <v>685</v>
      </c>
      <c r="C119" s="32" t="s">
        <v>1182</v>
      </c>
      <c r="D119" s="138" t="s">
        <v>1648</v>
      </c>
      <c r="E119" s="49" t="s">
        <v>1128</v>
      </c>
      <c r="F119" s="97" t="str">
        <f>IF(E119="","",IF(COUNTIF(Paramètres!H:H,E119)=1,IF(Paramètres!$E$3=Paramètres!$A$23,"Belfort/Montbéliard",IF(Paramètres!$E$3=Paramètres!$A$24,"Doubs","Franche-Comté")),IF(COUNTIF(Paramètres!I:I,E119)=1,IF(Paramètres!$E$3=Paramètres!$A$23,"Belfort/Montbéliard",IF(Paramètres!$E$3=Paramètres!$A$24,"Belfort","Franche-Comté")),IF(COUNTIF(Paramètres!J:J,E119)=1,IF(Paramètres!$E$3=Paramètres!$A$25,"Franche-Comté","Haute-Saône"),IF(COUNTIF(Paramètres!K:K,E119)=1,IF(Paramètres!$E$3=Paramètres!$A$25,"Franche-Comté","Jura"),IF(COUNTIF(Paramètres!G:G,E119)=1,IF(Paramètres!$E$3=Paramètres!$A$23,"Besançon",IF(Paramètres!$E$3=Paramètres!$A$24,"Doubs","Franche-Comté")),"*** INCONNU ***"))))))</f>
        <v>Franche-Comté</v>
      </c>
      <c r="G119" s="36">
        <f>LOOKUP(Z119-Paramètres!$E$1,Paramètres!$A$1:$A$20)</f>
        <v>-40</v>
      </c>
      <c r="H119" s="36" t="str">
        <f>LOOKUP(G119,Paramètres!$A$1:$B$20)</f>
        <v>S</v>
      </c>
      <c r="I119" s="37">
        <f t="shared" si="11"/>
        <v>9</v>
      </c>
      <c r="J119" s="116">
        <v>980</v>
      </c>
      <c r="K119" s="47" t="s">
        <v>219</v>
      </c>
      <c r="L119" s="47"/>
      <c r="M119" s="47"/>
      <c r="N119" s="47"/>
      <c r="O119" s="77" t="str">
        <f t="shared" si="12"/>
        <v>20E</v>
      </c>
      <c r="P119" s="91">
        <f t="shared" si="13"/>
        <v>2000000000</v>
      </c>
      <c r="Q119" s="91">
        <f t="shared" si="14"/>
        <v>0</v>
      </c>
      <c r="R119" s="91">
        <f t="shared" si="15"/>
        <v>0</v>
      </c>
      <c r="S119" s="91">
        <f t="shared" si="16"/>
        <v>0</v>
      </c>
      <c r="T119" s="91">
        <f t="shared" si="17"/>
        <v>2000000000</v>
      </c>
      <c r="U119" s="92" t="str">
        <f t="shared" si="18"/>
        <v>20E</v>
      </c>
      <c r="V119" s="93">
        <f t="shared" si="19"/>
        <v>0</v>
      </c>
      <c r="W119" s="92" t="str">
        <f t="shared" si="20"/>
        <v>20E</v>
      </c>
      <c r="X119" s="93">
        <f t="shared" si="21"/>
        <v>0</v>
      </c>
      <c r="Y119" s="36" t="str">
        <f ca="1">LOOKUP(G119,Paramètres!$A$1:$A$20,Paramètres!$C$1:$C$21)</f>
        <v>+18</v>
      </c>
      <c r="Z119" s="25">
        <v>1983</v>
      </c>
      <c r="AA119" s="25" t="s">
        <v>1156</v>
      </c>
      <c r="AB119" s="59"/>
      <c r="AC119" s="42"/>
      <c r="AD119" s="42" t="str">
        <f>IF(ISNA(VLOOKUP(D119,'Liste en forme Garçons'!$C:$C,1,FALSE)),"","*")</f>
        <v>*</v>
      </c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</row>
    <row r="120" spans="1:46" s="43" customFormat="1" x14ac:dyDescent="0.35">
      <c r="A120" s="65"/>
      <c r="B120" s="32" t="s">
        <v>46</v>
      </c>
      <c r="C120" s="32" t="s">
        <v>59</v>
      </c>
      <c r="D120" s="138" t="s">
        <v>1628</v>
      </c>
      <c r="E120" s="33" t="s">
        <v>60</v>
      </c>
      <c r="F120" s="97" t="str">
        <f>IF(E120="","",IF(COUNTIF(Paramètres!H:H,E120)=1,IF(Paramètres!$E$3=Paramètres!$A$23,"Belfort/Montbéliard",IF(Paramètres!$E$3=Paramètres!$A$24,"Doubs","Franche-Comté")),IF(COUNTIF(Paramètres!I:I,E120)=1,IF(Paramètres!$E$3=Paramètres!$A$23,"Belfort/Montbéliard",IF(Paramètres!$E$3=Paramètres!$A$24,"Belfort","Franche-Comté")),IF(COUNTIF(Paramètres!J:J,E120)=1,IF(Paramètres!$E$3=Paramètres!$A$25,"Franche-Comté","Haute-Saône"),IF(COUNTIF(Paramètres!K:K,E120)=1,IF(Paramètres!$E$3=Paramètres!$A$25,"Franche-Comté","Jura"),IF(COUNTIF(Paramètres!G:G,E120)=1,IF(Paramètres!$E$3=Paramètres!$A$23,"Besançon",IF(Paramètres!$E$3=Paramètres!$A$24,"Doubs","Franche-Comté")),"*** INCONNU ***"))))))</f>
        <v>Franche-Comté</v>
      </c>
      <c r="G120" s="36">
        <f>LOOKUP(Z120-Paramètres!$E$1,Paramètres!$A$1:$A$20)</f>
        <v>-60</v>
      </c>
      <c r="H120" s="36" t="str">
        <f>LOOKUP(G120,Paramètres!$A$1:$B$20)</f>
        <v>V2</v>
      </c>
      <c r="I120" s="37">
        <f t="shared" si="11"/>
        <v>9</v>
      </c>
      <c r="J120" s="116">
        <v>913</v>
      </c>
      <c r="K120" s="25" t="s">
        <v>189</v>
      </c>
      <c r="L120" s="47"/>
      <c r="M120" s="47"/>
      <c r="N120" s="25"/>
      <c r="O120" s="88" t="str">
        <f t="shared" si="12"/>
        <v>15E</v>
      </c>
      <c r="P120" s="91">
        <f t="shared" si="13"/>
        <v>1500000000</v>
      </c>
      <c r="Q120" s="91">
        <f t="shared" si="14"/>
        <v>0</v>
      </c>
      <c r="R120" s="91">
        <f t="shared" si="15"/>
        <v>0</v>
      </c>
      <c r="S120" s="91">
        <f t="shared" si="16"/>
        <v>0</v>
      </c>
      <c r="T120" s="91">
        <f t="shared" si="17"/>
        <v>1500000000</v>
      </c>
      <c r="U120" s="92" t="str">
        <f t="shared" si="18"/>
        <v>15E</v>
      </c>
      <c r="V120" s="93">
        <f t="shared" si="19"/>
        <v>0</v>
      </c>
      <c r="W120" s="92" t="str">
        <f t="shared" si="20"/>
        <v>15E</v>
      </c>
      <c r="X120" s="93">
        <f t="shared" si="21"/>
        <v>0</v>
      </c>
      <c r="Y120" s="36" t="str">
        <f ca="1">LOOKUP(G120,Paramètres!$A$1:$A$20,Paramètres!$C$1:$C$21)</f>
        <v>+18</v>
      </c>
      <c r="Z120" s="25">
        <v>1961</v>
      </c>
      <c r="AA120" s="25" t="s">
        <v>1156</v>
      </c>
      <c r="AB120" s="59"/>
      <c r="AD120" s="42" t="str">
        <f>IF(ISNA(VLOOKUP(D120,'Liste en forme Garçons'!$C:$C,1,FALSE)),"","*")</f>
        <v>*</v>
      </c>
    </row>
    <row r="121" spans="1:46" s="66" customFormat="1" x14ac:dyDescent="0.35">
      <c r="A121" s="65"/>
      <c r="B121" s="32" t="s">
        <v>693</v>
      </c>
      <c r="C121" s="32" t="s">
        <v>694</v>
      </c>
      <c r="D121" s="138" t="s">
        <v>1491</v>
      </c>
      <c r="E121" s="49" t="s">
        <v>695</v>
      </c>
      <c r="F121" s="97" t="str">
        <f>IF(E121="","",IF(COUNTIF(Paramètres!H:H,E121)=1,IF(Paramètres!$E$3=Paramètres!$A$23,"Belfort/Montbéliard",IF(Paramètres!$E$3=Paramètres!$A$24,"Doubs","Franche-Comté")),IF(COUNTIF(Paramètres!I:I,E121)=1,IF(Paramètres!$E$3=Paramètres!$A$23,"Belfort/Montbéliard",IF(Paramètres!$E$3=Paramètres!$A$24,"Belfort","Franche-Comté")),IF(COUNTIF(Paramètres!J:J,E121)=1,IF(Paramètres!$E$3=Paramètres!$A$25,"Franche-Comté","Haute-Saône"),IF(COUNTIF(Paramètres!K:K,E121)=1,IF(Paramètres!$E$3=Paramètres!$A$25,"Franche-Comté","Jura"),IF(COUNTIF(Paramètres!G:G,E121)=1,IF(Paramètres!$E$3=Paramètres!$A$23,"Besançon",IF(Paramètres!$E$3=Paramètres!$A$24,"Doubs","Franche-Comté")),"*** INCONNU ***"))))))</f>
        <v>Franche-Comté</v>
      </c>
      <c r="G121" s="36">
        <f>LOOKUP(Z121-Paramètres!$E$1,Paramètres!$A$1:$A$20)</f>
        <v>-50</v>
      </c>
      <c r="H121" s="36" t="str">
        <f>LOOKUP(G121,Paramètres!$A$1:$B$20)</f>
        <v>V1</v>
      </c>
      <c r="I121" s="37">
        <f t="shared" si="11"/>
        <v>8</v>
      </c>
      <c r="J121" s="116">
        <v>877</v>
      </c>
      <c r="K121" s="100" t="s">
        <v>189</v>
      </c>
      <c r="L121" s="1"/>
      <c r="M121" s="1"/>
      <c r="N121" s="100"/>
      <c r="O121" s="77" t="str">
        <f t="shared" si="12"/>
        <v>15E</v>
      </c>
      <c r="P121" s="91">
        <f t="shared" si="13"/>
        <v>1500000000</v>
      </c>
      <c r="Q121" s="91">
        <f t="shared" si="14"/>
        <v>0</v>
      </c>
      <c r="R121" s="91">
        <f t="shared" si="15"/>
        <v>0</v>
      </c>
      <c r="S121" s="91">
        <f t="shared" si="16"/>
        <v>0</v>
      </c>
      <c r="T121" s="91">
        <f t="shared" si="17"/>
        <v>1500000000</v>
      </c>
      <c r="U121" s="92" t="str">
        <f t="shared" si="18"/>
        <v>15E</v>
      </c>
      <c r="V121" s="93">
        <f t="shared" si="19"/>
        <v>0</v>
      </c>
      <c r="W121" s="92" t="str">
        <f t="shared" si="20"/>
        <v>15E</v>
      </c>
      <c r="X121" s="93">
        <f t="shared" si="21"/>
        <v>0</v>
      </c>
      <c r="Y121" s="36" t="str">
        <f ca="1">LOOKUP(G121,Paramètres!$A$1:$A$20,Paramètres!$C$1:$C$21)</f>
        <v>+18</v>
      </c>
      <c r="Z121" s="25">
        <v>1971</v>
      </c>
      <c r="AA121" s="25" t="s">
        <v>1156</v>
      </c>
      <c r="AB121" s="59"/>
      <c r="AC121" s="42"/>
      <c r="AD121" s="42" t="str">
        <f>IF(ISNA(VLOOKUP(D121,'Liste en forme Garçons'!$C:$C,1,FALSE)),"","*")</f>
        <v>*</v>
      </c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</row>
    <row r="122" spans="1:46" s="43" customFormat="1" x14ac:dyDescent="0.35">
      <c r="A122" s="65"/>
      <c r="B122" s="32" t="s">
        <v>81</v>
      </c>
      <c r="C122" s="32" t="s">
        <v>97</v>
      </c>
      <c r="D122" s="138" t="s">
        <v>1548</v>
      </c>
      <c r="E122" s="33" t="s">
        <v>33</v>
      </c>
      <c r="F122" s="97" t="str">
        <f>IF(E122="","",IF(COUNTIF(Paramètres!H:H,E122)=1,IF(Paramètres!$E$3=Paramètres!$A$23,"Belfort/Montbéliard",IF(Paramètres!$E$3=Paramètres!$A$24,"Doubs","Franche-Comté")),IF(COUNTIF(Paramètres!I:I,E122)=1,IF(Paramètres!$E$3=Paramètres!$A$23,"Belfort/Montbéliard",IF(Paramètres!$E$3=Paramètres!$A$24,"Belfort","Franche-Comté")),IF(COUNTIF(Paramètres!J:J,E122)=1,IF(Paramètres!$E$3=Paramètres!$A$25,"Franche-Comté","Haute-Saône"),IF(COUNTIF(Paramètres!K:K,E122)=1,IF(Paramètres!$E$3=Paramètres!$A$25,"Franche-Comté","Jura"),IF(COUNTIF(Paramètres!G:G,E122)=1,IF(Paramètres!$E$3=Paramètres!$A$23,"Besançon",IF(Paramètres!$E$3=Paramètres!$A$24,"Doubs","Franche-Comté")),"*** INCONNU ***"))))))</f>
        <v>Franche-Comté</v>
      </c>
      <c r="G122" s="36">
        <f>LOOKUP(Z122-Paramètres!$E$1,Paramètres!$A$1:$A$20)</f>
        <v>-40</v>
      </c>
      <c r="H122" s="36" t="str">
        <f>LOOKUP(G122,Paramètres!$A$1:$B$20)</f>
        <v>S</v>
      </c>
      <c r="I122" s="37">
        <f t="shared" si="11"/>
        <v>8</v>
      </c>
      <c r="J122" s="116">
        <v>848</v>
      </c>
      <c r="K122" s="25" t="s">
        <v>220</v>
      </c>
      <c r="L122" s="47"/>
      <c r="M122" s="47"/>
      <c r="N122" s="25"/>
      <c r="O122" s="88" t="str">
        <f t="shared" si="12"/>
        <v>10E</v>
      </c>
      <c r="P122" s="91">
        <f t="shared" si="13"/>
        <v>1000000000</v>
      </c>
      <c r="Q122" s="91">
        <f t="shared" si="14"/>
        <v>0</v>
      </c>
      <c r="R122" s="91">
        <f t="shared" si="15"/>
        <v>0</v>
      </c>
      <c r="S122" s="91">
        <f t="shared" si="16"/>
        <v>0</v>
      </c>
      <c r="T122" s="91">
        <f t="shared" si="17"/>
        <v>1000000000</v>
      </c>
      <c r="U122" s="92" t="str">
        <f t="shared" si="18"/>
        <v>10E</v>
      </c>
      <c r="V122" s="93">
        <f t="shared" si="19"/>
        <v>0</v>
      </c>
      <c r="W122" s="92" t="str">
        <f t="shared" si="20"/>
        <v>10E</v>
      </c>
      <c r="X122" s="93">
        <f t="shared" si="21"/>
        <v>0</v>
      </c>
      <c r="Y122" s="36" t="str">
        <f ca="1">LOOKUP(G122,Paramètres!$A$1:$A$20,Paramètres!$C$1:$C$21)</f>
        <v>+18</v>
      </c>
      <c r="Z122" s="25">
        <v>1990</v>
      </c>
      <c r="AA122" s="25" t="s">
        <v>1156</v>
      </c>
      <c r="AB122" s="59"/>
      <c r="AC122" s="42"/>
      <c r="AD122" s="42" t="str">
        <f>IF(ISNA(VLOOKUP(D122,'Liste en forme Garçons'!$C:$C,1,FALSE)),"","*")</f>
        <v>*</v>
      </c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</row>
    <row r="123" spans="1:46" s="43" customFormat="1" x14ac:dyDescent="0.35">
      <c r="A123" s="65"/>
      <c r="B123" s="46" t="s">
        <v>541</v>
      </c>
      <c r="C123" s="46" t="s">
        <v>542</v>
      </c>
      <c r="D123" s="136" t="s">
        <v>1644</v>
      </c>
      <c r="E123" s="45" t="s">
        <v>330</v>
      </c>
      <c r="F123" s="97" t="str">
        <f>IF(E123="","",IF(COUNTIF(Paramètres!H:H,E123)=1,IF(Paramètres!$E$3=Paramètres!$A$23,"Belfort/Montbéliard",IF(Paramètres!$E$3=Paramètres!$A$24,"Doubs","Franche-Comté")),IF(COUNTIF(Paramètres!I:I,E123)=1,IF(Paramètres!$E$3=Paramètres!$A$23,"Belfort/Montbéliard",IF(Paramètres!$E$3=Paramètres!$A$24,"Belfort","Franche-Comté")),IF(COUNTIF(Paramètres!J:J,E123)=1,IF(Paramètres!$E$3=Paramètres!$A$25,"Franche-Comté","Haute-Saône"),IF(COUNTIF(Paramètres!K:K,E123)=1,IF(Paramètres!$E$3=Paramètres!$A$25,"Franche-Comté","Jura"),IF(COUNTIF(Paramètres!G:G,E123)=1,IF(Paramètres!$E$3=Paramètres!$A$23,"Besançon",IF(Paramètres!$E$3=Paramètres!$A$24,"Doubs","Franche-Comté")),"*** INCONNU ***"))))))</f>
        <v>Franche-Comté</v>
      </c>
      <c r="G123" s="36">
        <f>LOOKUP(Z123-Paramètres!$E$1,Paramètres!$A$1:$A$20)</f>
        <v>-20</v>
      </c>
      <c r="H123" s="36" t="str">
        <f>LOOKUP(G123,Paramètres!$A$1:$B$20)</f>
        <v>S</v>
      </c>
      <c r="I123" s="37">
        <f t="shared" si="11"/>
        <v>5</v>
      </c>
      <c r="J123" s="116">
        <v>587</v>
      </c>
      <c r="K123" s="52" t="s">
        <v>220</v>
      </c>
      <c r="L123" s="52"/>
      <c r="M123" s="52"/>
      <c r="N123" s="52"/>
      <c r="O123" s="77" t="str">
        <f t="shared" si="12"/>
        <v>10E</v>
      </c>
      <c r="P123" s="91">
        <f t="shared" si="13"/>
        <v>1000000000</v>
      </c>
      <c r="Q123" s="91">
        <f t="shared" si="14"/>
        <v>0</v>
      </c>
      <c r="R123" s="91">
        <f t="shared" si="15"/>
        <v>0</v>
      </c>
      <c r="S123" s="91">
        <f t="shared" si="16"/>
        <v>0</v>
      </c>
      <c r="T123" s="91">
        <f t="shared" si="17"/>
        <v>1000000000</v>
      </c>
      <c r="U123" s="92" t="str">
        <f t="shared" si="18"/>
        <v>10E</v>
      </c>
      <c r="V123" s="93">
        <f t="shared" si="19"/>
        <v>0</v>
      </c>
      <c r="W123" s="92" t="str">
        <f t="shared" si="20"/>
        <v>10E</v>
      </c>
      <c r="X123" s="93">
        <f t="shared" si="21"/>
        <v>0</v>
      </c>
      <c r="Y123" s="36" t="str">
        <f ca="1">LOOKUP(G123,Paramètres!$A$1:$A$20,Paramètres!$C$1:$C$21)</f>
        <v>+18</v>
      </c>
      <c r="Z123" s="25">
        <v>1996</v>
      </c>
      <c r="AA123" s="25" t="s">
        <v>1156</v>
      </c>
      <c r="AB123" s="59"/>
      <c r="AC123" s="42"/>
      <c r="AD123" s="42" t="str">
        <f>IF(ISNA(VLOOKUP(D123,'Liste en forme Garçons'!$C:$C,1,FALSE)),"","*")</f>
        <v>*</v>
      </c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</row>
    <row r="124" spans="1:46" s="43" customFormat="1" x14ac:dyDescent="0.35">
      <c r="A124" s="65"/>
      <c r="B124" s="46" t="s">
        <v>46</v>
      </c>
      <c r="C124" s="46" t="s">
        <v>1179</v>
      </c>
      <c r="D124" s="136" t="s">
        <v>1553</v>
      </c>
      <c r="E124" s="45" t="s">
        <v>334</v>
      </c>
      <c r="F124" s="97" t="str">
        <f>IF(E124="","",IF(COUNTIF(Paramètres!H:H,E124)=1,IF(Paramètres!$E$3=Paramètres!$A$23,"Belfort/Montbéliard",IF(Paramètres!$E$3=Paramètres!$A$24,"Doubs","Franche-Comté")),IF(COUNTIF(Paramètres!I:I,E124)=1,IF(Paramètres!$E$3=Paramètres!$A$23,"Belfort/Montbéliard",IF(Paramètres!$E$3=Paramètres!$A$24,"Belfort","Franche-Comté")),IF(COUNTIF(Paramètres!J:J,E124)=1,IF(Paramètres!$E$3=Paramètres!$A$25,"Franche-Comté","Haute-Saône"),IF(COUNTIF(Paramètres!K:K,E124)=1,IF(Paramètres!$E$3=Paramètres!$A$25,"Franche-Comté","Jura"),IF(COUNTIF(Paramètres!G:G,E124)=1,IF(Paramètres!$E$3=Paramètres!$A$23,"Besançon",IF(Paramètres!$E$3=Paramètres!$A$24,"Doubs","Franche-Comté")),"*** INCONNU ***"))))))</f>
        <v>Franche-Comté</v>
      </c>
      <c r="G124" s="36">
        <f>LOOKUP(Z124-Paramètres!$E$1,Paramètres!$A$1:$A$20)</f>
        <v>-70</v>
      </c>
      <c r="H124" s="36" t="str">
        <f>LOOKUP(G124,Paramètres!$A$1:$B$20)</f>
        <v>V3</v>
      </c>
      <c r="I124" s="37">
        <f t="shared" si="11"/>
        <v>10</v>
      </c>
      <c r="J124" s="116">
        <v>1023</v>
      </c>
      <c r="K124" s="38" t="s">
        <v>113</v>
      </c>
      <c r="L124" s="38"/>
      <c r="M124" s="38"/>
      <c r="N124" s="38"/>
      <c r="O124" s="77" t="str">
        <f t="shared" si="12"/>
        <v>7E</v>
      </c>
      <c r="P124" s="91">
        <f t="shared" si="13"/>
        <v>700000000</v>
      </c>
      <c r="Q124" s="91">
        <f t="shared" si="14"/>
        <v>0</v>
      </c>
      <c r="R124" s="91">
        <f t="shared" si="15"/>
        <v>0</v>
      </c>
      <c r="S124" s="91">
        <f t="shared" si="16"/>
        <v>0</v>
      </c>
      <c r="T124" s="91">
        <f t="shared" si="17"/>
        <v>700000000</v>
      </c>
      <c r="U124" s="92" t="str">
        <f t="shared" si="18"/>
        <v>7E</v>
      </c>
      <c r="V124" s="93">
        <f t="shared" si="19"/>
        <v>0</v>
      </c>
      <c r="W124" s="92" t="str">
        <f t="shared" si="20"/>
        <v>7E</v>
      </c>
      <c r="X124" s="93">
        <f t="shared" si="21"/>
        <v>0</v>
      </c>
      <c r="Y124" s="36" t="str">
        <f ca="1">LOOKUP(G124,Paramètres!$A$1:$A$20,Paramètres!$C$1:$C$21)</f>
        <v>+18</v>
      </c>
      <c r="Z124" s="25">
        <v>1950</v>
      </c>
      <c r="AA124" s="25" t="s">
        <v>1156</v>
      </c>
      <c r="AB124" s="59"/>
      <c r="AC124" s="18"/>
      <c r="AD124" s="42" t="str">
        <f>IF(ISNA(VLOOKUP(D124,'Liste en forme Garçons'!$C:$C,1,FALSE)),"","*")</f>
        <v>*</v>
      </c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43" customFormat="1" x14ac:dyDescent="0.35">
      <c r="A125" s="65"/>
      <c r="B125" s="32" t="s">
        <v>28</v>
      </c>
      <c r="C125" s="32" t="s">
        <v>255</v>
      </c>
      <c r="D125" s="138" t="s">
        <v>1827</v>
      </c>
      <c r="E125" s="49" t="s">
        <v>89</v>
      </c>
      <c r="F125" s="97" t="str">
        <f>IF(E125="","",IF(COUNTIF(Paramètres!H:H,E125)=1,IF(Paramètres!$E$3=Paramètres!$A$23,"Belfort/Montbéliard",IF(Paramètres!$E$3=Paramètres!$A$24,"Doubs","Franche-Comté")),IF(COUNTIF(Paramètres!I:I,E125)=1,IF(Paramètres!$E$3=Paramètres!$A$23,"Belfort/Montbéliard",IF(Paramètres!$E$3=Paramètres!$A$24,"Belfort","Franche-Comté")),IF(COUNTIF(Paramètres!J:J,E125)=1,IF(Paramètres!$E$3=Paramètres!$A$25,"Franche-Comté","Haute-Saône"),IF(COUNTIF(Paramètres!K:K,E125)=1,IF(Paramètres!$E$3=Paramètres!$A$25,"Franche-Comté","Jura"),IF(COUNTIF(Paramètres!G:G,E125)=1,IF(Paramètres!$E$3=Paramètres!$A$23,"Besançon",IF(Paramètres!$E$3=Paramètres!$A$24,"Doubs","Franche-Comté")),"*** INCONNU ***"))))))</f>
        <v>Franche-Comté</v>
      </c>
      <c r="G125" s="36">
        <f>LOOKUP(Z125-Paramètres!$E$1,Paramètres!$A$1:$A$20)</f>
        <v>-40</v>
      </c>
      <c r="H125" s="36" t="str">
        <f>LOOKUP(G125,Paramètres!$A$1:$B$20)</f>
        <v>S</v>
      </c>
      <c r="I125" s="37">
        <f t="shared" si="11"/>
        <v>9</v>
      </c>
      <c r="J125" s="116">
        <v>908</v>
      </c>
      <c r="K125" s="25" t="s">
        <v>113</v>
      </c>
      <c r="L125" s="25"/>
      <c r="M125" s="47"/>
      <c r="N125" s="25"/>
      <c r="O125" s="88" t="str">
        <f t="shared" si="12"/>
        <v>7E</v>
      </c>
      <c r="P125" s="91">
        <f t="shared" si="13"/>
        <v>700000000</v>
      </c>
      <c r="Q125" s="91">
        <f t="shared" si="14"/>
        <v>0</v>
      </c>
      <c r="R125" s="91">
        <f t="shared" si="15"/>
        <v>0</v>
      </c>
      <c r="S125" s="91">
        <f t="shared" si="16"/>
        <v>0</v>
      </c>
      <c r="T125" s="91">
        <f t="shared" si="17"/>
        <v>700000000</v>
      </c>
      <c r="U125" s="92" t="str">
        <f t="shared" si="18"/>
        <v>7E</v>
      </c>
      <c r="V125" s="93">
        <f t="shared" si="19"/>
        <v>0</v>
      </c>
      <c r="W125" s="92" t="str">
        <f t="shared" si="20"/>
        <v>7E</v>
      </c>
      <c r="X125" s="93">
        <f t="shared" si="21"/>
        <v>0</v>
      </c>
      <c r="Y125" s="36" t="str">
        <f ca="1">LOOKUP(G125,Paramètres!$A$1:$A$20,Paramètres!$C$1:$C$21)</f>
        <v>+18</v>
      </c>
      <c r="Z125" s="25">
        <v>1976</v>
      </c>
      <c r="AA125" s="25" t="s">
        <v>1156</v>
      </c>
      <c r="AB125" s="59"/>
      <c r="AC125" s="42"/>
      <c r="AD125" s="42" t="str">
        <f>IF(ISNA(VLOOKUP(D125,'Liste en forme Garçons'!$C:$C,1,FALSE)),"","*")</f>
        <v>*</v>
      </c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</row>
    <row r="126" spans="1:46" s="43" customFormat="1" x14ac:dyDescent="0.35">
      <c r="A126" s="65"/>
      <c r="B126" s="32" t="s">
        <v>52</v>
      </c>
      <c r="C126" s="32" t="s">
        <v>53</v>
      </c>
      <c r="D126" s="138" t="s">
        <v>1261</v>
      </c>
      <c r="E126" s="33" t="s">
        <v>58</v>
      </c>
      <c r="F126" s="97" t="str">
        <f>IF(E126="","",IF(COUNTIF(Paramètres!H:H,E126)=1,IF(Paramètres!$E$3=Paramètres!$A$23,"Belfort/Montbéliard",IF(Paramètres!$E$3=Paramètres!$A$24,"Doubs","Franche-Comté")),IF(COUNTIF(Paramètres!I:I,E126)=1,IF(Paramètres!$E$3=Paramètres!$A$23,"Belfort/Montbéliard",IF(Paramètres!$E$3=Paramètres!$A$24,"Belfort","Franche-Comté")),IF(COUNTIF(Paramètres!J:J,E126)=1,IF(Paramètres!$E$3=Paramètres!$A$25,"Franche-Comté","Haute-Saône"),IF(COUNTIF(Paramètres!K:K,E126)=1,IF(Paramètres!$E$3=Paramètres!$A$25,"Franche-Comté","Jura"),IF(COUNTIF(Paramètres!G:G,E126)=1,IF(Paramètres!$E$3=Paramètres!$A$23,"Besançon",IF(Paramètres!$E$3=Paramètres!$A$24,"Doubs","Franche-Comté")),"*** INCONNU ***"))))))</f>
        <v>Franche-Comté</v>
      </c>
      <c r="G126" s="36">
        <f>LOOKUP(Z126-Paramètres!$E$1,Paramètres!$A$1:$A$20)</f>
        <v>-40</v>
      </c>
      <c r="H126" s="36" t="str">
        <f>LOOKUP(G126,Paramètres!$A$1:$B$20)</f>
        <v>S</v>
      </c>
      <c r="I126" s="37">
        <f t="shared" si="11"/>
        <v>8</v>
      </c>
      <c r="J126" s="116">
        <v>844</v>
      </c>
      <c r="K126" s="25" t="s">
        <v>221</v>
      </c>
      <c r="L126" s="47"/>
      <c r="M126" s="47"/>
      <c r="N126" s="47"/>
      <c r="O126" s="88" t="str">
        <f t="shared" si="12"/>
        <v>5E</v>
      </c>
      <c r="P126" s="91">
        <f t="shared" si="13"/>
        <v>500000000</v>
      </c>
      <c r="Q126" s="91">
        <f t="shared" si="14"/>
        <v>0</v>
      </c>
      <c r="R126" s="91">
        <f t="shared" si="15"/>
        <v>0</v>
      </c>
      <c r="S126" s="91">
        <f t="shared" si="16"/>
        <v>0</v>
      </c>
      <c r="T126" s="91">
        <f t="shared" si="17"/>
        <v>500000000</v>
      </c>
      <c r="U126" s="92" t="str">
        <f t="shared" si="18"/>
        <v>5E</v>
      </c>
      <c r="V126" s="93">
        <f t="shared" si="19"/>
        <v>0</v>
      </c>
      <c r="W126" s="92" t="str">
        <f t="shared" si="20"/>
        <v>5E</v>
      </c>
      <c r="X126" s="93">
        <f t="shared" si="21"/>
        <v>0</v>
      </c>
      <c r="Y126" s="36" t="str">
        <f ca="1">LOOKUP(G126,Paramètres!$A$1:$A$20,Paramètres!$C$1:$C$21)</f>
        <v>+18</v>
      </c>
      <c r="Z126" s="25">
        <v>1981</v>
      </c>
      <c r="AA126" s="25" t="s">
        <v>1156</v>
      </c>
      <c r="AB126" s="59"/>
      <c r="AC126" s="42"/>
      <c r="AD126" s="42" t="str">
        <f>IF(ISNA(VLOOKUP(D126,'Liste en forme Garçons'!$C:$C,1,FALSE)),"","*")</f>
        <v>*</v>
      </c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</row>
    <row r="127" spans="1:46" s="43" customFormat="1" x14ac:dyDescent="0.35">
      <c r="A127" s="65"/>
      <c r="B127" s="70" t="s">
        <v>365</v>
      </c>
      <c r="C127" s="46" t="s">
        <v>364</v>
      </c>
      <c r="D127" s="135" t="s">
        <v>1631</v>
      </c>
      <c r="E127" s="45" t="s">
        <v>328</v>
      </c>
      <c r="F127" s="97" t="str">
        <f>IF(E127="","",IF(COUNTIF(Paramètres!H:H,E127)=1,IF(Paramètres!$E$3=Paramètres!$A$23,"Belfort/Montbéliard",IF(Paramètres!$E$3=Paramètres!$A$24,"Doubs","Franche-Comté")),IF(COUNTIF(Paramètres!I:I,E127)=1,IF(Paramètres!$E$3=Paramètres!$A$23,"Belfort/Montbéliard",IF(Paramètres!$E$3=Paramètres!$A$24,"Belfort","Franche-Comté")),IF(COUNTIF(Paramètres!J:J,E127)=1,IF(Paramètres!$E$3=Paramètres!$A$25,"Franche-Comté","Haute-Saône"),IF(COUNTIF(Paramètres!K:K,E127)=1,IF(Paramètres!$E$3=Paramètres!$A$25,"Franche-Comté","Jura"),IF(COUNTIF(Paramètres!G:G,E127)=1,IF(Paramètres!$E$3=Paramètres!$A$23,"Besançon",IF(Paramètres!$E$3=Paramètres!$A$24,"Doubs","Franche-Comté")),"*** INCONNU ***"))))))</f>
        <v>Franche-Comté</v>
      </c>
      <c r="G127" s="36">
        <f>LOOKUP(Z127-Paramètres!$E$1,Paramètres!$A$1:$A$20)</f>
        <v>-19</v>
      </c>
      <c r="H127" s="36" t="str">
        <f>LOOKUP(G127,Paramètres!$A$1:$B$20)</f>
        <v>S</v>
      </c>
      <c r="I127" s="37">
        <f t="shared" si="11"/>
        <v>8</v>
      </c>
      <c r="J127" s="117">
        <v>841</v>
      </c>
      <c r="K127" s="38" t="s">
        <v>221</v>
      </c>
      <c r="L127" s="38"/>
      <c r="M127" s="38"/>
      <c r="N127" s="38"/>
      <c r="O127" s="77" t="str">
        <f t="shared" si="12"/>
        <v>5E</v>
      </c>
      <c r="P127" s="91">
        <f t="shared" si="13"/>
        <v>500000000</v>
      </c>
      <c r="Q127" s="91">
        <f t="shared" si="14"/>
        <v>0</v>
      </c>
      <c r="R127" s="91">
        <f t="shared" si="15"/>
        <v>0</v>
      </c>
      <c r="S127" s="91">
        <f t="shared" si="16"/>
        <v>0</v>
      </c>
      <c r="T127" s="91">
        <f t="shared" si="17"/>
        <v>500000000</v>
      </c>
      <c r="U127" s="92" t="str">
        <f t="shared" si="18"/>
        <v>5E</v>
      </c>
      <c r="V127" s="93">
        <f t="shared" si="19"/>
        <v>0</v>
      </c>
      <c r="W127" s="92" t="str">
        <f t="shared" si="20"/>
        <v>5E</v>
      </c>
      <c r="X127" s="93">
        <f t="shared" si="21"/>
        <v>0</v>
      </c>
      <c r="Y127" s="36" t="str">
        <f ca="1">LOOKUP(G127,Paramètres!$A$1:$A$20,Paramètres!$C$1:$C$21)</f>
        <v>+18</v>
      </c>
      <c r="Z127" s="25">
        <v>1997</v>
      </c>
      <c r="AA127" s="25" t="s">
        <v>1156</v>
      </c>
      <c r="AB127" s="59"/>
      <c r="AC127" s="42"/>
      <c r="AD127" s="42" t="str">
        <f>IF(ISNA(VLOOKUP(D127,'Liste en forme Garçons'!$C:$C,1,FALSE)),"","*")</f>
        <v>*</v>
      </c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</row>
    <row r="128" spans="1:46" s="43" customFormat="1" x14ac:dyDescent="0.35">
      <c r="A128" s="65"/>
      <c r="B128" s="46" t="s">
        <v>12</v>
      </c>
      <c r="C128" s="46" t="s">
        <v>1191</v>
      </c>
      <c r="D128" s="136" t="s">
        <v>1481</v>
      </c>
      <c r="E128" s="45" t="s">
        <v>1126</v>
      </c>
      <c r="F128" s="97" t="str">
        <f>IF(E128="","",IF(COUNTIF(Paramètres!H:H,E128)=1,IF(Paramètres!$E$3=Paramètres!$A$23,"Belfort/Montbéliard",IF(Paramètres!$E$3=Paramètres!$A$24,"Doubs","Franche-Comté")),IF(COUNTIF(Paramètres!I:I,E128)=1,IF(Paramètres!$E$3=Paramètres!$A$23,"Belfort/Montbéliard",IF(Paramètres!$E$3=Paramètres!$A$24,"Belfort","Franche-Comté")),IF(COUNTIF(Paramètres!J:J,E128)=1,IF(Paramètres!$E$3=Paramètres!$A$25,"Franche-Comté","Haute-Saône"),IF(COUNTIF(Paramètres!K:K,E128)=1,IF(Paramètres!$E$3=Paramètres!$A$25,"Franche-Comté","Jura"),IF(COUNTIF(Paramètres!G:G,E128)=1,IF(Paramètres!$E$3=Paramètres!$A$23,"Besançon",IF(Paramètres!$E$3=Paramètres!$A$24,"Doubs","Franche-Comté")),"*** INCONNU ***"))))))</f>
        <v>Franche-Comté</v>
      </c>
      <c r="G128" s="36">
        <f>LOOKUP(Z128-Paramètres!$E$1,Paramètres!$A$1:$A$20)</f>
        <v>-40</v>
      </c>
      <c r="H128" s="36" t="str">
        <f>LOOKUP(G128,Paramètres!$A$1:$B$20)</f>
        <v>S</v>
      </c>
      <c r="I128" s="37">
        <f t="shared" si="11"/>
        <v>9</v>
      </c>
      <c r="J128" s="116">
        <v>931</v>
      </c>
      <c r="K128" s="2" t="s">
        <v>222</v>
      </c>
      <c r="L128" s="2"/>
      <c r="M128" s="2"/>
      <c r="N128" s="2"/>
      <c r="O128" s="77" t="str">
        <f t="shared" si="12"/>
        <v>4E</v>
      </c>
      <c r="P128" s="91">
        <f t="shared" si="13"/>
        <v>400000000</v>
      </c>
      <c r="Q128" s="91">
        <f t="shared" si="14"/>
        <v>0</v>
      </c>
      <c r="R128" s="91">
        <f t="shared" si="15"/>
        <v>0</v>
      </c>
      <c r="S128" s="91">
        <f t="shared" si="16"/>
        <v>0</v>
      </c>
      <c r="T128" s="91">
        <f t="shared" si="17"/>
        <v>400000000</v>
      </c>
      <c r="U128" s="92" t="str">
        <f t="shared" si="18"/>
        <v>4E</v>
      </c>
      <c r="V128" s="93">
        <f t="shared" si="19"/>
        <v>0</v>
      </c>
      <c r="W128" s="92" t="str">
        <f t="shared" si="20"/>
        <v>4E</v>
      </c>
      <c r="X128" s="93">
        <f t="shared" si="21"/>
        <v>0</v>
      </c>
      <c r="Y128" s="36" t="str">
        <f ca="1">LOOKUP(G128,Paramètres!$A$1:$A$20,Paramètres!$C$1:$C$21)</f>
        <v>+18</v>
      </c>
      <c r="Z128" s="25">
        <v>1992</v>
      </c>
      <c r="AA128" s="25" t="s">
        <v>1156</v>
      </c>
      <c r="AB128" s="59"/>
      <c r="AC128" s="42"/>
      <c r="AD128" s="42" t="str">
        <f>IF(ISNA(VLOOKUP(D128,'Liste en forme Garçons'!$C:$C,1,FALSE)),"","*")</f>
        <v>*</v>
      </c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</row>
    <row r="129" spans="1:46" s="43" customFormat="1" x14ac:dyDescent="0.35">
      <c r="A129" s="65"/>
      <c r="B129" s="70" t="s">
        <v>26</v>
      </c>
      <c r="C129" s="46" t="s">
        <v>122</v>
      </c>
      <c r="D129" s="135" t="s">
        <v>1579</v>
      </c>
      <c r="E129" s="45" t="s">
        <v>1120</v>
      </c>
      <c r="F129" s="97" t="str">
        <f>IF(E129="","",IF(COUNTIF(Paramètres!H:H,E129)=1,IF(Paramètres!$E$3=Paramètres!$A$23,"Belfort/Montbéliard",IF(Paramètres!$E$3=Paramètres!$A$24,"Doubs","Franche-Comté")),IF(COUNTIF(Paramètres!I:I,E129)=1,IF(Paramètres!$E$3=Paramètres!$A$23,"Belfort/Montbéliard",IF(Paramètres!$E$3=Paramètres!$A$24,"Belfort","Franche-Comté")),IF(COUNTIF(Paramètres!J:J,E129)=1,IF(Paramètres!$E$3=Paramètres!$A$25,"Franche-Comté","Haute-Saône"),IF(COUNTIF(Paramètres!K:K,E129)=1,IF(Paramètres!$E$3=Paramètres!$A$25,"Franche-Comté","Jura"),IF(COUNTIF(Paramètres!G:G,E129)=1,IF(Paramètres!$E$3=Paramètres!$A$23,"Besançon",IF(Paramètres!$E$3=Paramètres!$A$24,"Doubs","Franche-Comté")),"*** INCONNU ***"))))))</f>
        <v>Franche-Comté</v>
      </c>
      <c r="G129" s="36">
        <f>LOOKUP(Z129-Paramètres!$E$1,Paramètres!$A$1:$A$20)</f>
        <v>-20</v>
      </c>
      <c r="H129" s="36" t="str">
        <f>LOOKUP(G129,Paramètres!$A$1:$B$20)</f>
        <v>S</v>
      </c>
      <c r="I129" s="37">
        <f t="shared" si="11"/>
        <v>7</v>
      </c>
      <c r="J129" s="117">
        <v>779</v>
      </c>
      <c r="K129" s="38" t="s">
        <v>222</v>
      </c>
      <c r="L129" s="38"/>
      <c r="M129" s="38"/>
      <c r="N129" s="38"/>
      <c r="O129" s="77" t="str">
        <f t="shared" si="12"/>
        <v>4E</v>
      </c>
      <c r="P129" s="91">
        <f t="shared" si="13"/>
        <v>400000000</v>
      </c>
      <c r="Q129" s="91">
        <f t="shared" si="14"/>
        <v>0</v>
      </c>
      <c r="R129" s="91">
        <f t="shared" si="15"/>
        <v>0</v>
      </c>
      <c r="S129" s="91">
        <f t="shared" si="16"/>
        <v>0</v>
      </c>
      <c r="T129" s="91">
        <f t="shared" si="17"/>
        <v>400000000</v>
      </c>
      <c r="U129" s="92" t="str">
        <f t="shared" si="18"/>
        <v>4E</v>
      </c>
      <c r="V129" s="93">
        <f t="shared" si="19"/>
        <v>0</v>
      </c>
      <c r="W129" s="92" t="str">
        <f t="shared" si="20"/>
        <v>4E</v>
      </c>
      <c r="X129" s="93">
        <f t="shared" si="21"/>
        <v>0</v>
      </c>
      <c r="Y129" s="36" t="str">
        <f ca="1">LOOKUP(G129,Paramètres!$A$1:$A$20,Paramètres!$C$1:$C$21)</f>
        <v>+18</v>
      </c>
      <c r="Z129" s="25">
        <v>1996</v>
      </c>
      <c r="AA129" s="25" t="s">
        <v>1156</v>
      </c>
      <c r="AB129" s="59"/>
      <c r="AC129" s="42"/>
      <c r="AD129" s="42" t="str">
        <f>IF(ISNA(VLOOKUP(D129,'Liste en forme Garçons'!$C:$C,1,FALSE)),"","*")</f>
        <v>*</v>
      </c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</row>
    <row r="130" spans="1:46" s="43" customFormat="1" x14ac:dyDescent="0.35">
      <c r="A130" s="65"/>
      <c r="B130" s="46" t="s">
        <v>351</v>
      </c>
      <c r="C130" s="46" t="s">
        <v>690</v>
      </c>
      <c r="D130" s="136" t="s">
        <v>1473</v>
      </c>
      <c r="E130" s="45" t="s">
        <v>665</v>
      </c>
      <c r="F130" s="97" t="str">
        <f>IF(E130="","",IF(COUNTIF(Paramètres!H:H,E130)=1,IF(Paramètres!$E$3=Paramètres!$A$23,"Belfort/Montbéliard",IF(Paramètres!$E$3=Paramètres!$A$24,"Doubs","Franche-Comté")),IF(COUNTIF(Paramètres!I:I,E130)=1,IF(Paramètres!$E$3=Paramètres!$A$23,"Belfort/Montbéliard",IF(Paramètres!$E$3=Paramètres!$A$24,"Belfort","Franche-Comté")),IF(COUNTIF(Paramètres!J:J,E130)=1,IF(Paramètres!$E$3=Paramètres!$A$25,"Franche-Comté","Haute-Saône"),IF(COUNTIF(Paramètres!K:K,E130)=1,IF(Paramètres!$E$3=Paramètres!$A$25,"Franche-Comté","Jura"),IF(COUNTIF(Paramètres!G:G,E130)=1,IF(Paramètres!$E$3=Paramètres!$A$23,"Besançon",IF(Paramètres!$E$3=Paramètres!$A$24,"Doubs","Franche-Comté")),"*** INCONNU ***"))))))</f>
        <v>Franche-Comté</v>
      </c>
      <c r="G130" s="36">
        <f>LOOKUP(Z130-Paramètres!$E$1,Paramètres!$A$1:$A$20)</f>
        <v>-50</v>
      </c>
      <c r="H130" s="36" t="str">
        <f>LOOKUP(G130,Paramètres!$A$1:$B$20)</f>
        <v>V1</v>
      </c>
      <c r="I130" s="37">
        <f t="shared" ref="I130:I193" si="22">INT(J130/100)</f>
        <v>8</v>
      </c>
      <c r="J130" s="116">
        <v>849</v>
      </c>
      <c r="K130" s="2" t="s">
        <v>223</v>
      </c>
      <c r="L130" s="2"/>
      <c r="M130" s="2"/>
      <c r="N130" s="2"/>
      <c r="O130" s="77" t="str">
        <f t="shared" ref="O130:O193" si="23">IF(X130&gt;0,CONCATENATE(W130,INT(X130/POWER(10,INT(LOG10(X130)/2)*2)),CHAR(73-INT(LOG10(X130)/2))),W130)</f>
        <v>3E</v>
      </c>
      <c r="P130" s="91">
        <f t="shared" ref="P130:P193" si="24">POWER(10,(73-CODE(IF(OR(K130=0,K130="",K130="Ni"),"Z",RIGHT(UPPER(K130)))))*2)*IF(OR(K130=0,K130="",K130="Ni"),0,VALUE(LEFT(K130,LEN(K130)-1)))</f>
        <v>300000000</v>
      </c>
      <c r="Q130" s="91">
        <f t="shared" ref="Q130:Q193" si="25">POWER(10,(73-CODE(IF(OR(L130=0,L130="",L130="Ni"),"Z",RIGHT(UPPER(L130)))))*2)*IF(OR(L130=0,L130="",L130="Ni"),0,VALUE(LEFT(L130,LEN(L130)-1)))</f>
        <v>0</v>
      </c>
      <c r="R130" s="91">
        <f t="shared" ref="R130:R193" si="26">POWER(10,(73-CODE(IF(OR(M130=0,M130="",M130="Ni"),"Z",RIGHT(UPPER(M130)))))*2)*IF(OR(M130=0,M130="",M130="Ni"),0,VALUE(LEFT(M130,LEN(M130)-1)))</f>
        <v>0</v>
      </c>
      <c r="S130" s="91">
        <f t="shared" ref="S130:S193" si="27">POWER(10,(73-CODE(IF(OR(N130=0,N130="",N130="Ni"),"Z",RIGHT(UPPER(N130)))))*2)*IF(OR(N130=0,N130="",N130="Ni"),0,VALUE(LEFT(N130,LEN(N130)-1)))</f>
        <v>0</v>
      </c>
      <c r="T130" s="91">
        <f t="shared" ref="T130:T193" si="28">P130+Q130+R130+S130</f>
        <v>300000000</v>
      </c>
      <c r="U130" s="92" t="str">
        <f t="shared" ref="U130:U193" si="29">IF(T130&gt;0,CONCATENATE(INT(T130/POWER(10,INT(MIN(LOG10(T130),16)/2)*2)),CHAR(73-INT(MIN(LOG10(T130),16)/2))),"0")</f>
        <v>3E</v>
      </c>
      <c r="V130" s="93">
        <f t="shared" ref="V130:V193" si="30">IF(T130&gt;0,T130-INT(T130/POWER(10,INT(MIN(LOG10(T130),16)/2)*2))*POWER(10,INT(MIN(LOG10(T130),16)/2)*2),0)</f>
        <v>0</v>
      </c>
      <c r="W130" s="92" t="str">
        <f t="shared" ref="W130:W193" si="31">IF(V130&gt;0,CONCATENATE(U130,INT(V130/POWER(10,INT(LOG10(V130)/2)*2)),CHAR(73-INT(LOG10(V130)/2))),U130)</f>
        <v>3E</v>
      </c>
      <c r="X130" s="93">
        <f t="shared" ref="X130:X193" si="32">IF(V130&gt;0,V130-INT(V130/POWER(10,INT(LOG10(V130)/2)*2))*POWER(10,INT(LOG10(V130)/2)*2),0)</f>
        <v>0</v>
      </c>
      <c r="Y130" s="36" t="str">
        <f ca="1">LOOKUP(G130,Paramètres!$A$1:$A$20,Paramètres!$C$1:$C$21)</f>
        <v>+18</v>
      </c>
      <c r="Z130" s="25">
        <v>1974</v>
      </c>
      <c r="AA130" s="25" t="s">
        <v>1156</v>
      </c>
      <c r="AB130" s="59"/>
      <c r="AC130" s="42"/>
      <c r="AD130" s="42" t="str">
        <f>IF(ISNA(VLOOKUP(D130,'Liste en forme Garçons'!$C:$C,1,FALSE)),"","*")</f>
        <v>*</v>
      </c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</row>
    <row r="131" spans="1:46" s="43" customFormat="1" x14ac:dyDescent="0.35">
      <c r="A131" s="65"/>
      <c r="B131" s="46" t="s">
        <v>118</v>
      </c>
      <c r="C131" s="46" t="s">
        <v>261</v>
      </c>
      <c r="D131" s="136" t="s">
        <v>1608</v>
      </c>
      <c r="E131" s="64" t="s">
        <v>50</v>
      </c>
      <c r="F131" s="97" t="str">
        <f>IF(E131="","",IF(COUNTIF(Paramètres!H:H,E131)=1,IF(Paramètres!$E$3=Paramètres!$A$23,"Belfort/Montbéliard",IF(Paramètres!$E$3=Paramètres!$A$24,"Doubs","Franche-Comté")),IF(COUNTIF(Paramètres!I:I,E131)=1,IF(Paramètres!$E$3=Paramètres!$A$23,"Belfort/Montbéliard",IF(Paramètres!$E$3=Paramètres!$A$24,"Belfort","Franche-Comté")),IF(COUNTIF(Paramètres!J:J,E131)=1,IF(Paramètres!$E$3=Paramètres!$A$25,"Franche-Comté","Haute-Saône"),IF(COUNTIF(Paramètres!K:K,E131)=1,IF(Paramètres!$E$3=Paramètres!$A$25,"Franche-Comté","Jura"),IF(COUNTIF(Paramètres!G:G,E131)=1,IF(Paramètres!$E$3=Paramètres!$A$23,"Besançon",IF(Paramètres!$E$3=Paramètres!$A$24,"Doubs","Franche-Comté")),"*** INCONNU ***"))))))</f>
        <v>Franche-Comté</v>
      </c>
      <c r="G131" s="36">
        <f>LOOKUP(Z131-Paramètres!$E$1,Paramètres!$A$1:$A$20)</f>
        <v>-50</v>
      </c>
      <c r="H131" s="36" t="str">
        <f>LOOKUP(G131,Paramètres!$A$1:$B$20)</f>
        <v>V1</v>
      </c>
      <c r="I131" s="37">
        <f t="shared" si="22"/>
        <v>8</v>
      </c>
      <c r="J131" s="116">
        <v>844</v>
      </c>
      <c r="K131" s="52" t="s">
        <v>223</v>
      </c>
      <c r="L131" s="38"/>
      <c r="M131" s="38"/>
      <c r="N131" s="52"/>
      <c r="O131" s="77" t="str">
        <f t="shared" si="23"/>
        <v>3E</v>
      </c>
      <c r="P131" s="91">
        <f t="shared" si="24"/>
        <v>300000000</v>
      </c>
      <c r="Q131" s="91">
        <f t="shared" si="25"/>
        <v>0</v>
      </c>
      <c r="R131" s="91">
        <f t="shared" si="26"/>
        <v>0</v>
      </c>
      <c r="S131" s="91">
        <f t="shared" si="27"/>
        <v>0</v>
      </c>
      <c r="T131" s="91">
        <f t="shared" si="28"/>
        <v>300000000</v>
      </c>
      <c r="U131" s="92" t="str">
        <f t="shared" si="29"/>
        <v>3E</v>
      </c>
      <c r="V131" s="93">
        <f t="shared" si="30"/>
        <v>0</v>
      </c>
      <c r="W131" s="92" t="str">
        <f t="shared" si="31"/>
        <v>3E</v>
      </c>
      <c r="X131" s="93">
        <f t="shared" si="32"/>
        <v>0</v>
      </c>
      <c r="Y131" s="36" t="str">
        <f ca="1">LOOKUP(G131,Paramètres!$A$1:$A$20,Paramètres!$C$1:$C$21)</f>
        <v>+18</v>
      </c>
      <c r="Z131" s="47">
        <v>1966</v>
      </c>
      <c r="AA131" s="25" t="s">
        <v>1156</v>
      </c>
      <c r="AB131" s="59"/>
      <c r="AC131" s="42"/>
      <c r="AD131" s="42" t="str">
        <f>IF(ISNA(VLOOKUP(D131,'Liste en forme Garçons'!$C:$C,1,FALSE)),"","*")</f>
        <v>*</v>
      </c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</row>
    <row r="132" spans="1:46" s="43" customFormat="1" x14ac:dyDescent="0.35">
      <c r="A132" s="65"/>
      <c r="B132" s="46" t="s">
        <v>398</v>
      </c>
      <c r="C132" s="46" t="s">
        <v>422</v>
      </c>
      <c r="D132" s="136" t="s">
        <v>1673</v>
      </c>
      <c r="E132" s="45" t="s">
        <v>333</v>
      </c>
      <c r="F132" s="97" t="str">
        <f>IF(E132="","",IF(COUNTIF(Paramètres!H:H,E132)=1,IF(Paramètres!$E$3=Paramètres!$A$23,"Belfort/Montbéliard",IF(Paramètres!$E$3=Paramètres!$A$24,"Doubs","Franche-Comté")),IF(COUNTIF(Paramètres!I:I,E132)=1,IF(Paramètres!$E$3=Paramètres!$A$23,"Belfort/Montbéliard",IF(Paramètres!$E$3=Paramètres!$A$24,"Belfort","Franche-Comté")),IF(COUNTIF(Paramètres!J:J,E132)=1,IF(Paramètres!$E$3=Paramètres!$A$25,"Franche-Comté","Haute-Saône"),IF(COUNTIF(Paramètres!K:K,E132)=1,IF(Paramètres!$E$3=Paramètres!$A$25,"Franche-Comté","Jura"),IF(COUNTIF(Paramètres!G:G,E132)=1,IF(Paramètres!$E$3=Paramètres!$A$23,"Besançon",IF(Paramètres!$E$3=Paramètres!$A$24,"Doubs","Franche-Comté")),"*** INCONNU ***"))))))</f>
        <v>Franche-Comté</v>
      </c>
      <c r="G132" s="36">
        <f>LOOKUP(Z132-Paramètres!$E$1,Paramètres!$A$1:$A$20)</f>
        <v>-50</v>
      </c>
      <c r="H132" s="36" t="str">
        <f>LOOKUP(G132,Paramètres!$A$1:$B$20)</f>
        <v>V1</v>
      </c>
      <c r="I132" s="37">
        <f t="shared" si="22"/>
        <v>8</v>
      </c>
      <c r="J132" s="116">
        <v>800</v>
      </c>
      <c r="K132" s="52" t="s">
        <v>224</v>
      </c>
      <c r="L132" s="52"/>
      <c r="M132" s="52"/>
      <c r="N132" s="52"/>
      <c r="O132" s="77" t="str">
        <f t="shared" si="23"/>
        <v>2E</v>
      </c>
      <c r="P132" s="91">
        <f t="shared" si="24"/>
        <v>200000000</v>
      </c>
      <c r="Q132" s="91">
        <f t="shared" si="25"/>
        <v>0</v>
      </c>
      <c r="R132" s="91">
        <f t="shared" si="26"/>
        <v>0</v>
      </c>
      <c r="S132" s="91">
        <f t="shared" si="27"/>
        <v>0</v>
      </c>
      <c r="T132" s="91">
        <f t="shared" si="28"/>
        <v>200000000</v>
      </c>
      <c r="U132" s="92" t="str">
        <f t="shared" si="29"/>
        <v>2E</v>
      </c>
      <c r="V132" s="93">
        <f t="shared" si="30"/>
        <v>0</v>
      </c>
      <c r="W132" s="92" t="str">
        <f t="shared" si="31"/>
        <v>2E</v>
      </c>
      <c r="X132" s="93">
        <f t="shared" si="32"/>
        <v>0</v>
      </c>
      <c r="Y132" s="36" t="str">
        <f ca="1">LOOKUP(G132,Paramètres!$A$1:$A$20,Paramètres!$C$1:$C$21)</f>
        <v>+18</v>
      </c>
      <c r="Z132" s="25">
        <v>1973</v>
      </c>
      <c r="AA132" s="25" t="s">
        <v>1156</v>
      </c>
      <c r="AB132" s="59"/>
      <c r="AC132" s="42"/>
      <c r="AD132" s="42" t="str">
        <f>IF(ISNA(VLOOKUP(D132,'Liste en forme Garçons'!$C:$C,1,FALSE)),"","*")</f>
        <v>*</v>
      </c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</row>
    <row r="133" spans="1:46" s="43" customFormat="1" x14ac:dyDescent="0.35">
      <c r="A133" s="65"/>
      <c r="B133" s="32" t="s">
        <v>304</v>
      </c>
      <c r="C133" s="32" t="s">
        <v>305</v>
      </c>
      <c r="D133" s="138" t="s">
        <v>1639</v>
      </c>
      <c r="E133" s="49" t="s">
        <v>50</v>
      </c>
      <c r="F133" s="97" t="str">
        <f>IF(E133="","",IF(COUNTIF(Paramètres!H:H,E133)=1,IF(Paramètres!$E$3=Paramètres!$A$23,"Belfort/Montbéliard",IF(Paramètres!$E$3=Paramètres!$A$24,"Doubs","Franche-Comté")),IF(COUNTIF(Paramètres!I:I,E133)=1,IF(Paramètres!$E$3=Paramètres!$A$23,"Belfort/Montbéliard",IF(Paramètres!$E$3=Paramètres!$A$24,"Belfort","Franche-Comté")),IF(COUNTIF(Paramètres!J:J,E133)=1,IF(Paramètres!$E$3=Paramètres!$A$25,"Franche-Comté","Haute-Saône"),IF(COUNTIF(Paramètres!K:K,E133)=1,IF(Paramètres!$E$3=Paramètres!$A$25,"Franche-Comté","Jura"),IF(COUNTIF(Paramètres!G:G,E133)=1,IF(Paramètres!$E$3=Paramètres!$A$23,"Besançon",IF(Paramètres!$E$3=Paramètres!$A$24,"Doubs","Franche-Comté")),"*** INCONNU ***"))))))</f>
        <v>Franche-Comté</v>
      </c>
      <c r="G133" s="36">
        <f>LOOKUP(Z133-Paramètres!$E$1,Paramètres!$A$1:$A$20)</f>
        <v>-19</v>
      </c>
      <c r="H133" s="36" t="str">
        <f>LOOKUP(G133,Paramètres!$A$1:$B$20)</f>
        <v>S</v>
      </c>
      <c r="I133" s="37">
        <f t="shared" si="22"/>
        <v>5</v>
      </c>
      <c r="J133" s="116">
        <v>500</v>
      </c>
      <c r="K133" s="25" t="s">
        <v>224</v>
      </c>
      <c r="L133" s="25"/>
      <c r="M133" s="25"/>
      <c r="N133" s="25"/>
      <c r="O133" s="88" t="str">
        <f t="shared" si="23"/>
        <v>2E</v>
      </c>
      <c r="P133" s="91">
        <f t="shared" si="24"/>
        <v>200000000</v>
      </c>
      <c r="Q133" s="91">
        <f t="shared" si="25"/>
        <v>0</v>
      </c>
      <c r="R133" s="91">
        <f t="shared" si="26"/>
        <v>0</v>
      </c>
      <c r="S133" s="91">
        <f t="shared" si="27"/>
        <v>0</v>
      </c>
      <c r="T133" s="91">
        <f t="shared" si="28"/>
        <v>200000000</v>
      </c>
      <c r="U133" s="92" t="str">
        <f t="shared" si="29"/>
        <v>2E</v>
      </c>
      <c r="V133" s="93">
        <f t="shared" si="30"/>
        <v>0</v>
      </c>
      <c r="W133" s="92" t="str">
        <f t="shared" si="31"/>
        <v>2E</v>
      </c>
      <c r="X133" s="93">
        <f t="shared" si="32"/>
        <v>0</v>
      </c>
      <c r="Y133" s="36" t="str">
        <f ca="1">LOOKUP(G133,Paramètres!$A$1:$A$20,Paramètres!$C$1:$C$21)</f>
        <v>+18</v>
      </c>
      <c r="Z133" s="25">
        <v>1997</v>
      </c>
      <c r="AA133" s="25" t="s">
        <v>1156</v>
      </c>
      <c r="AB133" s="59"/>
      <c r="AC133" s="42"/>
      <c r="AD133" s="42" t="str">
        <f>IF(ISNA(VLOOKUP(D133,'Liste en forme Garçons'!$C:$C,1,FALSE)),"","*")</f>
        <v>*</v>
      </c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</row>
    <row r="134" spans="1:46" s="43" customFormat="1" x14ac:dyDescent="0.35">
      <c r="A134" s="65"/>
      <c r="B134" s="32" t="s">
        <v>680</v>
      </c>
      <c r="C134" s="32" t="s">
        <v>1175</v>
      </c>
      <c r="D134" s="138" t="s">
        <v>1831</v>
      </c>
      <c r="E134" s="49" t="s">
        <v>45</v>
      </c>
      <c r="F134" s="97" t="str">
        <f>IF(E134="","",IF(COUNTIF(Paramètres!H:H,E134)=1,IF(Paramètres!$E$3=Paramètres!$A$23,"Belfort/Montbéliard",IF(Paramètres!$E$3=Paramètres!$A$24,"Doubs","Franche-Comté")),IF(COUNTIF(Paramètres!I:I,E134)=1,IF(Paramètres!$E$3=Paramètres!$A$23,"Belfort/Montbéliard",IF(Paramètres!$E$3=Paramètres!$A$24,"Belfort","Franche-Comté")),IF(COUNTIF(Paramètres!J:J,E134)=1,IF(Paramètres!$E$3=Paramètres!$A$25,"Franche-Comté","Haute-Saône"),IF(COUNTIF(Paramètres!K:K,E134)=1,IF(Paramètres!$E$3=Paramètres!$A$25,"Franche-Comté","Jura"),IF(COUNTIF(Paramètres!G:G,E134)=1,IF(Paramètres!$E$3=Paramètres!$A$23,"Besançon",IF(Paramètres!$E$3=Paramètres!$A$24,"Doubs","Franche-Comté")),"*** INCONNU ***"))))))</f>
        <v>Franche-Comté</v>
      </c>
      <c r="G134" s="36">
        <f>LOOKUP(Z134-Paramètres!$E$1,Paramètres!$A$1:$A$20)</f>
        <v>-70</v>
      </c>
      <c r="H134" s="36" t="str">
        <f>LOOKUP(G134,Paramètres!$A$1:$B$20)</f>
        <v>V3</v>
      </c>
      <c r="I134" s="37">
        <f t="shared" si="22"/>
        <v>8</v>
      </c>
      <c r="J134" s="116">
        <v>807</v>
      </c>
      <c r="K134" s="47" t="s">
        <v>226</v>
      </c>
      <c r="L134" s="47"/>
      <c r="M134" s="47"/>
      <c r="N134" s="47"/>
      <c r="O134" s="88" t="str">
        <f t="shared" si="23"/>
        <v>1E</v>
      </c>
      <c r="P134" s="91">
        <f t="shared" si="24"/>
        <v>100000000</v>
      </c>
      <c r="Q134" s="91">
        <f t="shared" si="25"/>
        <v>0</v>
      </c>
      <c r="R134" s="91">
        <f t="shared" si="26"/>
        <v>0</v>
      </c>
      <c r="S134" s="91">
        <f t="shared" si="27"/>
        <v>0</v>
      </c>
      <c r="T134" s="91">
        <f t="shared" si="28"/>
        <v>100000000</v>
      </c>
      <c r="U134" s="92" t="str">
        <f t="shared" si="29"/>
        <v>1E</v>
      </c>
      <c r="V134" s="93">
        <f t="shared" si="30"/>
        <v>0</v>
      </c>
      <c r="W134" s="92" t="str">
        <f t="shared" si="31"/>
        <v>1E</v>
      </c>
      <c r="X134" s="93">
        <f t="shared" si="32"/>
        <v>0</v>
      </c>
      <c r="Y134" s="36" t="str">
        <f ca="1">LOOKUP(G134,Paramètres!$A$1:$A$20,Paramètres!$C$1:$C$21)</f>
        <v>+18</v>
      </c>
      <c r="Z134" s="25">
        <v>1947</v>
      </c>
      <c r="AA134" s="25" t="s">
        <v>1156</v>
      </c>
      <c r="AB134" s="59" t="s">
        <v>3226</v>
      </c>
      <c r="AC134" s="42"/>
      <c r="AD134" s="42" t="str">
        <f>IF(ISNA(VLOOKUP(D134,'Liste en forme Garçons'!$C:$C,1,FALSE)),"","*")</f>
        <v>*</v>
      </c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</row>
    <row r="135" spans="1:46" s="43" customFormat="1" x14ac:dyDescent="0.35">
      <c r="A135" s="65"/>
      <c r="B135" s="32" t="s">
        <v>340</v>
      </c>
      <c r="C135" s="32" t="s">
        <v>3227</v>
      </c>
      <c r="D135" s="138" t="s">
        <v>3228</v>
      </c>
      <c r="E135" s="49" t="s">
        <v>1126</v>
      </c>
      <c r="F135" s="97" t="str">
        <f>IF(E135="","",IF(COUNTIF(Paramètres!H:H,E135)=1,IF(Paramètres!$E$3=Paramètres!$A$23,"Belfort/Montbéliard",IF(Paramètres!$E$3=Paramètres!$A$24,"Doubs","Franche-Comté")),IF(COUNTIF(Paramètres!I:I,E135)=1,IF(Paramètres!$E$3=Paramètres!$A$23,"Belfort/Montbéliard",IF(Paramètres!$E$3=Paramètres!$A$24,"Belfort","Franche-Comté")),IF(COUNTIF(Paramètres!J:J,E135)=1,IF(Paramètres!$E$3=Paramètres!$A$25,"Franche-Comté","Haute-Saône"),IF(COUNTIF(Paramètres!K:K,E135)=1,IF(Paramètres!$E$3=Paramètres!$A$25,"Franche-Comté","Jura"),IF(COUNTIF(Paramètres!G:G,E135)=1,IF(Paramètres!$E$3=Paramètres!$A$23,"Besançon",IF(Paramètres!$E$3=Paramètres!$A$24,"Doubs","Franche-Comté")),"*** INCONNU ***"))))))</f>
        <v>Franche-Comté</v>
      </c>
      <c r="G135" s="36">
        <f>LOOKUP(Z135-Paramètres!$E$1,Paramètres!$A$1:$A$20)</f>
        <v>-19</v>
      </c>
      <c r="H135" s="36" t="str">
        <f>LOOKUP(G135,Paramètres!$A$1:$B$20)</f>
        <v>S</v>
      </c>
      <c r="I135" s="37">
        <f t="shared" si="22"/>
        <v>5</v>
      </c>
      <c r="J135" s="116">
        <v>566</v>
      </c>
      <c r="K135" s="47" t="s">
        <v>226</v>
      </c>
      <c r="L135" s="47"/>
      <c r="M135" s="25"/>
      <c r="N135" s="25"/>
      <c r="O135" s="88" t="str">
        <f t="shared" si="23"/>
        <v>1E</v>
      </c>
      <c r="P135" s="91">
        <f t="shared" si="24"/>
        <v>100000000</v>
      </c>
      <c r="Q135" s="91">
        <f t="shared" si="25"/>
        <v>0</v>
      </c>
      <c r="R135" s="91">
        <f t="shared" si="26"/>
        <v>0</v>
      </c>
      <c r="S135" s="91">
        <f t="shared" si="27"/>
        <v>0</v>
      </c>
      <c r="T135" s="91">
        <f t="shared" si="28"/>
        <v>100000000</v>
      </c>
      <c r="U135" s="92" t="str">
        <f t="shared" si="29"/>
        <v>1E</v>
      </c>
      <c r="V135" s="93">
        <f t="shared" si="30"/>
        <v>0</v>
      </c>
      <c r="W135" s="92" t="str">
        <f t="shared" si="31"/>
        <v>1E</v>
      </c>
      <c r="X135" s="93">
        <f t="shared" si="32"/>
        <v>0</v>
      </c>
      <c r="Y135" s="36" t="str">
        <f ca="1">LOOKUP(G135,Paramètres!$A$1:$A$20,Paramètres!$C$1:$C$21)</f>
        <v>+18</v>
      </c>
      <c r="Z135" s="25">
        <v>1997</v>
      </c>
      <c r="AA135" s="25" t="s">
        <v>1156</v>
      </c>
      <c r="AB135" s="59" t="s">
        <v>3226</v>
      </c>
      <c r="AC135" s="42"/>
      <c r="AD135" s="42" t="str">
        <f>IF(ISNA(VLOOKUP(D135,'Liste en forme Garçons'!$C:$C,1,FALSE)),"","*")</f>
        <v>*</v>
      </c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</row>
    <row r="136" spans="1:46" s="43" customFormat="1" x14ac:dyDescent="0.35">
      <c r="A136" s="65"/>
      <c r="B136" s="46" t="s">
        <v>423</v>
      </c>
      <c r="C136" s="46" t="s">
        <v>124</v>
      </c>
      <c r="D136" s="136" t="s">
        <v>1533</v>
      </c>
      <c r="E136" s="45" t="s">
        <v>327</v>
      </c>
      <c r="F136" s="97" t="str">
        <f>IF(E136="","",IF(COUNTIF(Paramètres!H:H,E136)=1,IF(Paramètres!$E$3=Paramètres!$A$23,"Belfort/Montbéliard",IF(Paramètres!$E$3=Paramètres!$A$24,"Doubs","Franche-Comté")),IF(COUNTIF(Paramètres!I:I,E136)=1,IF(Paramètres!$E$3=Paramètres!$A$23,"Belfort/Montbéliard",IF(Paramètres!$E$3=Paramètres!$A$24,"Belfort","Franche-Comté")),IF(COUNTIF(Paramètres!J:J,E136)=1,IF(Paramètres!$E$3=Paramètres!$A$25,"Franche-Comté","Haute-Saône"),IF(COUNTIF(Paramètres!K:K,E136)=1,IF(Paramètres!$E$3=Paramètres!$A$25,"Franche-Comté","Jura"),IF(COUNTIF(Paramètres!G:G,E136)=1,IF(Paramètres!$E$3=Paramètres!$A$23,"Besançon",IF(Paramètres!$E$3=Paramètres!$A$24,"Doubs","Franche-Comté")),"*** INCONNU ***"))))))</f>
        <v>Franche-Comté</v>
      </c>
      <c r="G136" s="36">
        <f>LOOKUP(Z136-Paramètres!$E$1,Paramètres!$A$1:$A$20)</f>
        <v>-60</v>
      </c>
      <c r="H136" s="36" t="str">
        <f>LOOKUP(G136,Paramètres!$A$1:$B$20)</f>
        <v>V2</v>
      </c>
      <c r="I136" s="37">
        <f t="shared" si="22"/>
        <v>7</v>
      </c>
      <c r="J136" s="116">
        <v>788</v>
      </c>
      <c r="K136" s="52" t="s">
        <v>98</v>
      </c>
      <c r="L136" s="52"/>
      <c r="M136" s="52"/>
      <c r="N136" s="52"/>
      <c r="O136" s="77" t="str">
        <f t="shared" si="23"/>
        <v>80F</v>
      </c>
      <c r="P136" s="91">
        <f t="shared" si="24"/>
        <v>80000000</v>
      </c>
      <c r="Q136" s="91">
        <f t="shared" si="25"/>
        <v>0</v>
      </c>
      <c r="R136" s="91">
        <f t="shared" si="26"/>
        <v>0</v>
      </c>
      <c r="S136" s="91">
        <f t="shared" si="27"/>
        <v>0</v>
      </c>
      <c r="T136" s="91">
        <f t="shared" si="28"/>
        <v>80000000</v>
      </c>
      <c r="U136" s="92" t="str">
        <f t="shared" si="29"/>
        <v>80F</v>
      </c>
      <c r="V136" s="93">
        <f t="shared" si="30"/>
        <v>0</v>
      </c>
      <c r="W136" s="92" t="str">
        <f t="shared" si="31"/>
        <v>80F</v>
      </c>
      <c r="X136" s="93">
        <f t="shared" si="32"/>
        <v>0</v>
      </c>
      <c r="Y136" s="36" t="str">
        <f ca="1">LOOKUP(G136,Paramètres!$A$1:$A$20,Paramètres!$C$1:$C$21)</f>
        <v>+18</v>
      </c>
      <c r="Z136" s="25">
        <v>1958</v>
      </c>
      <c r="AA136" s="25" t="s">
        <v>1156</v>
      </c>
      <c r="AB136" s="59" t="s">
        <v>3226</v>
      </c>
      <c r="AC136" s="42"/>
      <c r="AD136" s="42" t="str">
        <f>IF(ISNA(VLOOKUP(D136,'Liste en forme Garçons'!$C:$C,1,FALSE)),"","*")</f>
        <v>*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</row>
    <row r="137" spans="1:46" s="43" customFormat="1" x14ac:dyDescent="0.35">
      <c r="A137" s="65"/>
      <c r="B137" s="46" t="s">
        <v>41</v>
      </c>
      <c r="C137" s="46" t="s">
        <v>293</v>
      </c>
      <c r="D137" s="136" t="s">
        <v>1701</v>
      </c>
      <c r="E137" s="45" t="s">
        <v>70</v>
      </c>
      <c r="F137" s="97" t="str">
        <f>IF(E137="","",IF(COUNTIF(Paramètres!H:H,E137)=1,IF(Paramètres!$E$3=Paramètres!$A$23,"Belfort/Montbéliard",IF(Paramètres!$E$3=Paramètres!$A$24,"Doubs","Franche-Comté")),IF(COUNTIF(Paramètres!I:I,E137)=1,IF(Paramètres!$E$3=Paramètres!$A$23,"Belfort/Montbéliard",IF(Paramètres!$E$3=Paramètres!$A$24,"Belfort","Franche-Comté")),IF(COUNTIF(Paramètres!J:J,E137)=1,IF(Paramètres!$E$3=Paramètres!$A$25,"Franche-Comté","Haute-Saône"),IF(COUNTIF(Paramètres!K:K,E137)=1,IF(Paramètres!$E$3=Paramètres!$A$25,"Franche-Comté","Jura"),IF(COUNTIF(Paramètres!G:G,E137)=1,IF(Paramètres!$E$3=Paramètres!$A$23,"Besançon",IF(Paramètres!$E$3=Paramètres!$A$24,"Doubs","Franche-Comté")),"*** INCONNU ***"))))))</f>
        <v>Franche-Comté</v>
      </c>
      <c r="G137" s="36">
        <f>LOOKUP(Z137-Paramètres!$E$1,Paramètres!$A$1:$A$20)</f>
        <v>-50</v>
      </c>
      <c r="H137" s="36" t="str">
        <f>LOOKUP(G137,Paramètres!$A$1:$B$20)</f>
        <v>V1</v>
      </c>
      <c r="I137" s="37">
        <f t="shared" si="22"/>
        <v>7</v>
      </c>
      <c r="J137" s="116">
        <v>750</v>
      </c>
      <c r="K137" s="52" t="s">
        <v>98</v>
      </c>
      <c r="L137" s="52"/>
      <c r="M137" s="52"/>
      <c r="N137" s="52"/>
      <c r="O137" s="77" t="str">
        <f t="shared" si="23"/>
        <v>80F</v>
      </c>
      <c r="P137" s="91">
        <f t="shared" si="24"/>
        <v>80000000</v>
      </c>
      <c r="Q137" s="91">
        <f t="shared" si="25"/>
        <v>0</v>
      </c>
      <c r="R137" s="91">
        <f t="shared" si="26"/>
        <v>0</v>
      </c>
      <c r="S137" s="91">
        <f t="shared" si="27"/>
        <v>0</v>
      </c>
      <c r="T137" s="91">
        <f t="shared" si="28"/>
        <v>80000000</v>
      </c>
      <c r="U137" s="92" t="str">
        <f t="shared" si="29"/>
        <v>80F</v>
      </c>
      <c r="V137" s="93">
        <f t="shared" si="30"/>
        <v>0</v>
      </c>
      <c r="W137" s="92" t="str">
        <f t="shared" si="31"/>
        <v>80F</v>
      </c>
      <c r="X137" s="93">
        <f t="shared" si="32"/>
        <v>0</v>
      </c>
      <c r="Y137" s="36" t="str">
        <f ca="1">LOOKUP(G137,Paramètres!$A$1:$A$20,Paramètres!$C$1:$C$21)</f>
        <v>+18</v>
      </c>
      <c r="Z137" s="25">
        <v>1973</v>
      </c>
      <c r="AA137" s="25" t="s">
        <v>1156</v>
      </c>
      <c r="AB137" s="59" t="s">
        <v>3226</v>
      </c>
      <c r="AC137" s="42"/>
      <c r="AD137" s="42" t="str">
        <f>IF(ISNA(VLOOKUP(D137,'Liste en forme Garçons'!$C:$C,1,FALSE)),"","*")</f>
        <v>*</v>
      </c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</row>
    <row r="138" spans="1:46" s="43" customFormat="1" x14ac:dyDescent="0.35">
      <c r="A138" s="65"/>
      <c r="B138" s="32" t="s">
        <v>54</v>
      </c>
      <c r="C138" s="32" t="s">
        <v>641</v>
      </c>
      <c r="D138" s="138" t="s">
        <v>1567</v>
      </c>
      <c r="E138" s="49" t="s">
        <v>330</v>
      </c>
      <c r="F138" s="97" t="str">
        <f>IF(E138="","",IF(COUNTIF(Paramètres!H:H,E138)=1,IF(Paramètres!$E$3=Paramètres!$A$23,"Belfort/Montbéliard",IF(Paramètres!$E$3=Paramètres!$A$24,"Doubs","Franche-Comté")),IF(COUNTIF(Paramètres!I:I,E138)=1,IF(Paramètres!$E$3=Paramètres!$A$23,"Belfort/Montbéliard",IF(Paramètres!$E$3=Paramètres!$A$24,"Belfort","Franche-Comté")),IF(COUNTIF(Paramètres!J:J,E138)=1,IF(Paramètres!$E$3=Paramètres!$A$25,"Franche-Comté","Haute-Saône"),IF(COUNTIF(Paramètres!K:K,E138)=1,IF(Paramètres!$E$3=Paramètres!$A$25,"Franche-Comté","Jura"),IF(COUNTIF(Paramètres!G:G,E138)=1,IF(Paramètres!$E$3=Paramètres!$A$23,"Besançon",IF(Paramètres!$E$3=Paramètres!$A$24,"Doubs","Franche-Comté")),"*** INCONNU ***"))))))</f>
        <v>Franche-Comté</v>
      </c>
      <c r="G138" s="36">
        <f>LOOKUP(Z138-Paramètres!$E$1,Paramètres!$A$1:$A$20)</f>
        <v>-40</v>
      </c>
      <c r="H138" s="36" t="str">
        <f>LOOKUP(G138,Paramètres!$A$1:$B$20)</f>
        <v>S</v>
      </c>
      <c r="I138" s="37">
        <f t="shared" si="22"/>
        <v>8</v>
      </c>
      <c r="J138" s="116">
        <v>847</v>
      </c>
      <c r="K138" s="25" t="s">
        <v>227</v>
      </c>
      <c r="L138" s="25"/>
      <c r="M138" s="47"/>
      <c r="N138" s="25"/>
      <c r="O138" s="88" t="str">
        <f t="shared" si="23"/>
        <v>65F</v>
      </c>
      <c r="P138" s="91">
        <f t="shared" si="24"/>
        <v>65000000</v>
      </c>
      <c r="Q138" s="91">
        <f t="shared" si="25"/>
        <v>0</v>
      </c>
      <c r="R138" s="91">
        <f t="shared" si="26"/>
        <v>0</v>
      </c>
      <c r="S138" s="91">
        <f t="shared" si="27"/>
        <v>0</v>
      </c>
      <c r="T138" s="91">
        <f t="shared" si="28"/>
        <v>65000000</v>
      </c>
      <c r="U138" s="92" t="str">
        <f t="shared" si="29"/>
        <v>65F</v>
      </c>
      <c r="V138" s="93">
        <f t="shared" si="30"/>
        <v>0</v>
      </c>
      <c r="W138" s="92" t="str">
        <f t="shared" si="31"/>
        <v>65F</v>
      </c>
      <c r="X138" s="93">
        <f t="shared" si="32"/>
        <v>0</v>
      </c>
      <c r="Y138" s="36" t="str">
        <f ca="1">LOOKUP(G138,Paramètres!$A$1:$A$20,Paramètres!$C$1:$C$21)</f>
        <v>+18</v>
      </c>
      <c r="Z138" s="25">
        <v>1991</v>
      </c>
      <c r="AA138" s="25" t="s">
        <v>1156</v>
      </c>
      <c r="AB138" s="59"/>
      <c r="AC138" s="42"/>
      <c r="AD138" s="42" t="str">
        <f>IF(ISNA(VLOOKUP(D138,'Liste en forme Garçons'!$C:$C,1,FALSE)),"","*")</f>
        <v>*</v>
      </c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</row>
    <row r="139" spans="1:46" s="43" customFormat="1" x14ac:dyDescent="0.35">
      <c r="A139" s="65"/>
      <c r="B139" s="32" t="s">
        <v>688</v>
      </c>
      <c r="C139" s="32" t="s">
        <v>2666</v>
      </c>
      <c r="D139" s="138" t="s">
        <v>2833</v>
      </c>
      <c r="E139" s="49" t="s">
        <v>60</v>
      </c>
      <c r="F139" s="97" t="str">
        <f>IF(E139="","",IF(COUNTIF(Paramètres!H:H,E139)=1,IF(Paramètres!$E$3=Paramètres!$A$23,"Belfort/Montbéliard",IF(Paramètres!$E$3=Paramètres!$A$24,"Doubs","Franche-Comté")),IF(COUNTIF(Paramètres!I:I,E139)=1,IF(Paramètres!$E$3=Paramètres!$A$23,"Belfort/Montbéliard",IF(Paramètres!$E$3=Paramètres!$A$24,"Belfort","Franche-Comté")),IF(COUNTIF(Paramètres!J:J,E139)=1,IF(Paramètres!$E$3=Paramètres!$A$25,"Franche-Comté","Haute-Saône"),IF(COUNTIF(Paramètres!K:K,E139)=1,IF(Paramètres!$E$3=Paramètres!$A$25,"Franche-Comté","Jura"),IF(COUNTIF(Paramètres!G:G,E139)=1,IF(Paramètres!$E$3=Paramètres!$A$23,"Besançon",IF(Paramètres!$E$3=Paramètres!$A$24,"Doubs","Franche-Comté")),"*** INCONNU ***"))))))</f>
        <v>Franche-Comté</v>
      </c>
      <c r="G139" s="36">
        <f>LOOKUP(Z139-Paramètres!$E$1,Paramètres!$A$1:$A$20)</f>
        <v>-40</v>
      </c>
      <c r="H139" s="36" t="str">
        <f>LOOKUP(G139,Paramètres!$A$1:$B$20)</f>
        <v>S</v>
      </c>
      <c r="I139" s="37">
        <f t="shared" si="22"/>
        <v>7</v>
      </c>
      <c r="J139" s="116">
        <v>772</v>
      </c>
      <c r="K139" s="47" t="s">
        <v>227</v>
      </c>
      <c r="L139" s="47"/>
      <c r="M139" s="25"/>
      <c r="N139" s="25"/>
      <c r="O139" s="88" t="str">
        <f t="shared" si="23"/>
        <v>65F</v>
      </c>
      <c r="P139" s="91">
        <f t="shared" si="24"/>
        <v>65000000</v>
      </c>
      <c r="Q139" s="91">
        <f t="shared" si="25"/>
        <v>0</v>
      </c>
      <c r="R139" s="91">
        <f t="shared" si="26"/>
        <v>0</v>
      </c>
      <c r="S139" s="91">
        <f t="shared" si="27"/>
        <v>0</v>
      </c>
      <c r="T139" s="91">
        <f t="shared" si="28"/>
        <v>65000000</v>
      </c>
      <c r="U139" s="92" t="str">
        <f t="shared" si="29"/>
        <v>65F</v>
      </c>
      <c r="V139" s="93">
        <f t="shared" si="30"/>
        <v>0</v>
      </c>
      <c r="W139" s="92" t="str">
        <f t="shared" si="31"/>
        <v>65F</v>
      </c>
      <c r="X139" s="93">
        <f t="shared" si="32"/>
        <v>0</v>
      </c>
      <c r="Y139" s="36" t="str">
        <f ca="1">LOOKUP(G139,Paramètres!$A$1:$A$20,Paramètres!$C$1:$C$21)</f>
        <v>+18</v>
      </c>
      <c r="Z139" s="25">
        <v>1990</v>
      </c>
      <c r="AA139" s="25" t="s">
        <v>1156</v>
      </c>
      <c r="AB139" s="59"/>
      <c r="AC139" s="42"/>
      <c r="AD139" s="42" t="str">
        <f>IF(ISNA(VLOOKUP(D139,'Liste en forme Garçons'!$C:$C,1,FALSE)),"","*")</f>
        <v>*</v>
      </c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</row>
    <row r="140" spans="1:46" s="43" customFormat="1" x14ac:dyDescent="0.35">
      <c r="A140" s="65"/>
      <c r="B140" s="32" t="s">
        <v>25</v>
      </c>
      <c r="C140" s="32" t="s">
        <v>697</v>
      </c>
      <c r="D140" s="138" t="s">
        <v>1837</v>
      </c>
      <c r="E140" s="49" t="s">
        <v>695</v>
      </c>
      <c r="F140" s="97" t="str">
        <f>IF(E140="","",IF(COUNTIF(Paramètres!H:H,E140)=1,IF(Paramètres!$E$3=Paramètres!$A$23,"Belfort/Montbéliard",IF(Paramètres!$E$3=Paramètres!$A$24,"Doubs","Franche-Comté")),IF(COUNTIF(Paramètres!I:I,E140)=1,IF(Paramètres!$E$3=Paramètres!$A$23,"Belfort/Montbéliard",IF(Paramètres!$E$3=Paramètres!$A$24,"Belfort","Franche-Comté")),IF(COUNTIF(Paramètres!J:J,E140)=1,IF(Paramètres!$E$3=Paramètres!$A$25,"Franche-Comté","Haute-Saône"),IF(COUNTIF(Paramètres!K:K,E140)=1,IF(Paramètres!$E$3=Paramètres!$A$25,"Franche-Comté","Jura"),IF(COUNTIF(Paramètres!G:G,E140)=1,IF(Paramètres!$E$3=Paramètres!$A$23,"Besançon",IF(Paramètres!$E$3=Paramètres!$A$24,"Doubs","Franche-Comté")),"*** INCONNU ***"))))))</f>
        <v>Franche-Comté</v>
      </c>
      <c r="G140" s="36">
        <f>LOOKUP(Z140-Paramètres!$E$1,Paramètres!$A$1:$A$20)</f>
        <v>-40</v>
      </c>
      <c r="H140" s="36" t="str">
        <f>LOOKUP(G140,Paramètres!$A$1:$B$20)</f>
        <v>S</v>
      </c>
      <c r="I140" s="37">
        <f t="shared" si="22"/>
        <v>8</v>
      </c>
      <c r="J140" s="116">
        <v>893</v>
      </c>
      <c r="K140" s="47" t="s">
        <v>194</v>
      </c>
      <c r="L140" s="47"/>
      <c r="M140" s="25"/>
      <c r="N140" s="25"/>
      <c r="O140" s="88" t="str">
        <f t="shared" si="23"/>
        <v>50F</v>
      </c>
      <c r="P140" s="91">
        <f t="shared" si="24"/>
        <v>50000000</v>
      </c>
      <c r="Q140" s="91">
        <f t="shared" si="25"/>
        <v>0</v>
      </c>
      <c r="R140" s="91">
        <f t="shared" si="26"/>
        <v>0</v>
      </c>
      <c r="S140" s="91">
        <f t="shared" si="27"/>
        <v>0</v>
      </c>
      <c r="T140" s="91">
        <f t="shared" si="28"/>
        <v>50000000</v>
      </c>
      <c r="U140" s="92" t="str">
        <f t="shared" si="29"/>
        <v>50F</v>
      </c>
      <c r="V140" s="93">
        <f t="shared" si="30"/>
        <v>0</v>
      </c>
      <c r="W140" s="92" t="str">
        <f t="shared" si="31"/>
        <v>50F</v>
      </c>
      <c r="X140" s="93">
        <f t="shared" si="32"/>
        <v>0</v>
      </c>
      <c r="Y140" s="36" t="str">
        <f ca="1">LOOKUP(G140,Paramètres!$A$1:$A$20,Paramètres!$C$1:$C$21)</f>
        <v>+18</v>
      </c>
      <c r="Z140" s="25">
        <v>1994</v>
      </c>
      <c r="AA140" s="25" t="s">
        <v>1156</v>
      </c>
      <c r="AB140" s="59"/>
      <c r="AC140" s="42"/>
      <c r="AD140" s="42" t="str">
        <f>IF(ISNA(VLOOKUP(D140,'Liste en forme Garçons'!$C:$C,1,FALSE)),"","*")</f>
        <v>*</v>
      </c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</row>
    <row r="141" spans="1:46" s="43" customFormat="1" x14ac:dyDescent="0.35">
      <c r="A141" s="65"/>
      <c r="B141" s="32" t="s">
        <v>130</v>
      </c>
      <c r="C141" s="32" t="s">
        <v>208</v>
      </c>
      <c r="D141" s="138" t="s">
        <v>1632</v>
      </c>
      <c r="E141" s="33" t="s">
        <v>60</v>
      </c>
      <c r="F141" s="97" t="str">
        <f>IF(E141="","",IF(COUNTIF(Paramètres!H:H,E141)=1,IF(Paramètres!$E$3=Paramètres!$A$23,"Belfort/Montbéliard",IF(Paramètres!$E$3=Paramètres!$A$24,"Doubs","Franche-Comté")),IF(COUNTIF(Paramètres!I:I,E141)=1,IF(Paramètres!$E$3=Paramètres!$A$23,"Belfort/Montbéliard",IF(Paramètres!$E$3=Paramètres!$A$24,"Belfort","Franche-Comté")),IF(COUNTIF(Paramètres!J:J,E141)=1,IF(Paramètres!$E$3=Paramètres!$A$25,"Franche-Comté","Haute-Saône"),IF(COUNTIF(Paramètres!K:K,E141)=1,IF(Paramètres!$E$3=Paramètres!$A$25,"Franche-Comté","Jura"),IF(COUNTIF(Paramètres!G:G,E141)=1,IF(Paramètres!$E$3=Paramètres!$A$23,"Besançon",IF(Paramètres!$E$3=Paramètres!$A$24,"Doubs","Franche-Comté")),"*** INCONNU ***"))))))</f>
        <v>Franche-Comté</v>
      </c>
      <c r="G141" s="36">
        <f>LOOKUP(Z141-Paramètres!$E$1,Paramètres!$A$1:$A$20)</f>
        <v>-50</v>
      </c>
      <c r="H141" s="36" t="str">
        <f>LOOKUP(G141,Paramètres!$A$1:$B$20)</f>
        <v>V1</v>
      </c>
      <c r="I141" s="37">
        <f t="shared" si="22"/>
        <v>8</v>
      </c>
      <c r="J141" s="116">
        <v>804</v>
      </c>
      <c r="K141" s="25" t="s">
        <v>194</v>
      </c>
      <c r="L141" s="47"/>
      <c r="M141" s="47"/>
      <c r="N141" s="47"/>
      <c r="O141" s="88" t="str">
        <f t="shared" si="23"/>
        <v>50F</v>
      </c>
      <c r="P141" s="91">
        <f t="shared" si="24"/>
        <v>50000000</v>
      </c>
      <c r="Q141" s="91">
        <f t="shared" si="25"/>
        <v>0</v>
      </c>
      <c r="R141" s="91">
        <f t="shared" si="26"/>
        <v>0</v>
      </c>
      <c r="S141" s="91">
        <f t="shared" si="27"/>
        <v>0</v>
      </c>
      <c r="T141" s="91">
        <f t="shared" si="28"/>
        <v>50000000</v>
      </c>
      <c r="U141" s="92" t="str">
        <f t="shared" si="29"/>
        <v>50F</v>
      </c>
      <c r="V141" s="93">
        <f t="shared" si="30"/>
        <v>0</v>
      </c>
      <c r="W141" s="92" t="str">
        <f t="shared" si="31"/>
        <v>50F</v>
      </c>
      <c r="X141" s="93">
        <f t="shared" si="32"/>
        <v>0</v>
      </c>
      <c r="Y141" s="36" t="str">
        <f ca="1">LOOKUP(G141,Paramètres!$A$1:$A$20,Paramètres!$C$1:$C$21)</f>
        <v>+18</v>
      </c>
      <c r="Z141" s="25">
        <v>1970</v>
      </c>
      <c r="AA141" s="25" t="s">
        <v>1156</v>
      </c>
      <c r="AB141" s="59"/>
      <c r="AD141" s="42" t="str">
        <f>IF(ISNA(VLOOKUP(D141,'Liste en forme Garçons'!$C:$C,1,FALSE)),"","*")</f>
        <v>*</v>
      </c>
    </row>
    <row r="142" spans="1:46" s="43" customFormat="1" x14ac:dyDescent="0.35">
      <c r="A142" s="65"/>
      <c r="B142" s="32" t="s">
        <v>134</v>
      </c>
      <c r="C142" s="32" t="s">
        <v>321</v>
      </c>
      <c r="D142" s="138" t="s">
        <v>1775</v>
      </c>
      <c r="E142" s="49" t="s">
        <v>147</v>
      </c>
      <c r="F142" s="97" t="str">
        <f>IF(E142="","",IF(COUNTIF(Paramètres!H:H,E142)=1,IF(Paramètres!$E$3=Paramètres!$A$23,"Belfort/Montbéliard",IF(Paramètres!$E$3=Paramètres!$A$24,"Doubs","Franche-Comté")),IF(COUNTIF(Paramètres!I:I,E142)=1,IF(Paramètres!$E$3=Paramètres!$A$23,"Belfort/Montbéliard",IF(Paramètres!$E$3=Paramètres!$A$24,"Belfort","Franche-Comté")),IF(COUNTIF(Paramètres!J:J,E142)=1,IF(Paramètres!$E$3=Paramètres!$A$25,"Franche-Comté","Haute-Saône"),IF(COUNTIF(Paramètres!K:K,E142)=1,IF(Paramètres!$E$3=Paramètres!$A$25,"Franche-Comté","Jura"),IF(COUNTIF(Paramètres!G:G,E142)=1,IF(Paramètres!$E$3=Paramètres!$A$23,"Besançon",IF(Paramètres!$E$3=Paramètres!$A$24,"Doubs","Franche-Comté")),"*** INCONNU ***"))))))</f>
        <v>Franche-Comté</v>
      </c>
      <c r="G142" s="36">
        <f>LOOKUP(Z142-Paramètres!$E$1,Paramètres!$A$1:$A$20)</f>
        <v>-50</v>
      </c>
      <c r="H142" s="36" t="str">
        <f>LOOKUP(G142,Paramètres!$A$1:$B$20)</f>
        <v>V1</v>
      </c>
      <c r="I142" s="37">
        <f t="shared" si="22"/>
        <v>8</v>
      </c>
      <c r="J142" s="116">
        <v>825</v>
      </c>
      <c r="K142" s="25" t="s">
        <v>228</v>
      </c>
      <c r="L142" s="25"/>
      <c r="M142" s="25"/>
      <c r="N142" s="25"/>
      <c r="O142" s="88" t="str">
        <f t="shared" si="23"/>
        <v>40F</v>
      </c>
      <c r="P142" s="91">
        <f t="shared" si="24"/>
        <v>40000000</v>
      </c>
      <c r="Q142" s="91">
        <f t="shared" si="25"/>
        <v>0</v>
      </c>
      <c r="R142" s="91">
        <f t="shared" si="26"/>
        <v>0</v>
      </c>
      <c r="S142" s="91">
        <f t="shared" si="27"/>
        <v>0</v>
      </c>
      <c r="T142" s="91">
        <f t="shared" si="28"/>
        <v>40000000</v>
      </c>
      <c r="U142" s="92" t="str">
        <f t="shared" si="29"/>
        <v>40F</v>
      </c>
      <c r="V142" s="93">
        <f t="shared" si="30"/>
        <v>0</v>
      </c>
      <c r="W142" s="92" t="str">
        <f t="shared" si="31"/>
        <v>40F</v>
      </c>
      <c r="X142" s="93">
        <f t="shared" si="32"/>
        <v>0</v>
      </c>
      <c r="Y142" s="36" t="str">
        <f ca="1">LOOKUP(G142,Paramètres!$A$1:$A$20,Paramètres!$C$1:$C$21)</f>
        <v>+18</v>
      </c>
      <c r="Z142" s="25">
        <v>1969</v>
      </c>
      <c r="AA142" s="25" t="s">
        <v>1156</v>
      </c>
      <c r="AB142" s="59"/>
      <c r="AC142" s="42"/>
      <c r="AD142" s="42" t="str">
        <f>IF(ISNA(VLOOKUP(D142,'Liste en forme Garçons'!$C:$C,1,FALSE)),"","*")</f>
        <v>*</v>
      </c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</row>
    <row r="143" spans="1:46" s="43" customFormat="1" x14ac:dyDescent="0.35">
      <c r="A143" s="65"/>
      <c r="B143" s="32" t="s">
        <v>554</v>
      </c>
      <c r="C143" s="32" t="s">
        <v>555</v>
      </c>
      <c r="D143" s="138" t="s">
        <v>1720</v>
      </c>
      <c r="E143" s="33" t="s">
        <v>331</v>
      </c>
      <c r="F143" s="97" t="str">
        <f>IF(E143="","",IF(COUNTIF(Paramètres!H:H,E143)=1,IF(Paramètres!$E$3=Paramètres!$A$23,"Belfort/Montbéliard",IF(Paramètres!$E$3=Paramètres!$A$24,"Doubs","Franche-Comté")),IF(COUNTIF(Paramètres!I:I,E143)=1,IF(Paramètres!$E$3=Paramètres!$A$23,"Belfort/Montbéliard",IF(Paramètres!$E$3=Paramètres!$A$24,"Belfort","Franche-Comté")),IF(COUNTIF(Paramètres!J:J,E143)=1,IF(Paramètres!$E$3=Paramètres!$A$25,"Franche-Comté","Haute-Saône"),IF(COUNTIF(Paramètres!K:K,E143)=1,IF(Paramètres!$E$3=Paramètres!$A$25,"Franche-Comté","Jura"),IF(COUNTIF(Paramètres!G:G,E143)=1,IF(Paramètres!$E$3=Paramètres!$A$23,"Besançon",IF(Paramètres!$E$3=Paramètres!$A$24,"Doubs","Franche-Comté")),"*** INCONNU ***"))))))</f>
        <v>Franche-Comté</v>
      </c>
      <c r="G143" s="36">
        <f>LOOKUP(Z143-Paramètres!$E$1,Paramètres!$A$1:$A$20)</f>
        <v>-40</v>
      </c>
      <c r="H143" s="36" t="str">
        <f>LOOKUP(G143,Paramètres!$A$1:$B$20)</f>
        <v>S</v>
      </c>
      <c r="I143" s="37">
        <f t="shared" si="22"/>
        <v>7</v>
      </c>
      <c r="J143" s="116">
        <v>725</v>
      </c>
      <c r="K143" s="25" t="s">
        <v>228</v>
      </c>
      <c r="L143" s="47"/>
      <c r="M143" s="47"/>
      <c r="N143" s="25"/>
      <c r="O143" s="88" t="str">
        <f t="shared" si="23"/>
        <v>40F</v>
      </c>
      <c r="P143" s="91">
        <f t="shared" si="24"/>
        <v>40000000</v>
      </c>
      <c r="Q143" s="91">
        <f t="shared" si="25"/>
        <v>0</v>
      </c>
      <c r="R143" s="91">
        <f t="shared" si="26"/>
        <v>0</v>
      </c>
      <c r="S143" s="91">
        <f t="shared" si="27"/>
        <v>0</v>
      </c>
      <c r="T143" s="91">
        <f t="shared" si="28"/>
        <v>40000000</v>
      </c>
      <c r="U143" s="92" t="str">
        <f t="shared" si="29"/>
        <v>40F</v>
      </c>
      <c r="V143" s="93">
        <f t="shared" si="30"/>
        <v>0</v>
      </c>
      <c r="W143" s="92" t="str">
        <f t="shared" si="31"/>
        <v>40F</v>
      </c>
      <c r="X143" s="93">
        <f t="shared" si="32"/>
        <v>0</v>
      </c>
      <c r="Y143" s="36" t="str">
        <f ca="1">LOOKUP(G143,Paramètres!$A$1:$A$20,Paramètres!$C$1:$C$21)</f>
        <v>+18</v>
      </c>
      <c r="Z143" s="25">
        <v>1981</v>
      </c>
      <c r="AA143" s="25" t="s">
        <v>1156</v>
      </c>
      <c r="AB143" s="59"/>
      <c r="AD143" s="42" t="str">
        <f>IF(ISNA(VLOOKUP(D143,'Liste en forme Garçons'!$C:$C,1,FALSE)),"","*")</f>
        <v>*</v>
      </c>
    </row>
    <row r="144" spans="1:46" s="43" customFormat="1" x14ac:dyDescent="0.35">
      <c r="A144" s="65"/>
      <c r="B144" s="32" t="s">
        <v>352</v>
      </c>
      <c r="C144" s="32" t="s">
        <v>421</v>
      </c>
      <c r="D144" s="138" t="s">
        <v>1578</v>
      </c>
      <c r="E144" s="49" t="s">
        <v>2984</v>
      </c>
      <c r="F144" s="97" t="str">
        <f>IF(E144="","",IF(COUNTIF(Paramètres!H:H,E144)=1,IF(Paramètres!$E$3=Paramètres!$A$23,"Belfort/Montbéliard",IF(Paramètres!$E$3=Paramètres!$A$24,"Doubs","Franche-Comté")),IF(COUNTIF(Paramètres!I:I,E144)=1,IF(Paramètres!$E$3=Paramètres!$A$23,"Belfort/Montbéliard",IF(Paramètres!$E$3=Paramètres!$A$24,"Belfort","Franche-Comté")),IF(COUNTIF(Paramètres!J:J,E144)=1,IF(Paramètres!$E$3=Paramètres!$A$25,"Franche-Comté","Haute-Saône"),IF(COUNTIF(Paramètres!K:K,E144)=1,IF(Paramètres!$E$3=Paramètres!$A$25,"Franche-Comté","Jura"),IF(COUNTIF(Paramètres!G:G,E144)=1,IF(Paramètres!$E$3=Paramètres!$A$23,"Besançon",IF(Paramètres!$E$3=Paramètres!$A$24,"Doubs","Franche-Comté")),"*** INCONNU ***"))))))</f>
        <v>Franche-Comté</v>
      </c>
      <c r="G144" s="36">
        <f>LOOKUP(Z144-Paramètres!$E$1,Paramètres!$A$1:$A$20)</f>
        <v>-60</v>
      </c>
      <c r="H144" s="36" t="str">
        <f>LOOKUP(G144,Paramètres!$A$1:$B$20)</f>
        <v>V2</v>
      </c>
      <c r="I144" s="37">
        <f t="shared" si="22"/>
        <v>8</v>
      </c>
      <c r="J144" s="116">
        <v>857</v>
      </c>
      <c r="K144" s="25" t="s">
        <v>229</v>
      </c>
      <c r="L144" s="25"/>
      <c r="M144" s="25"/>
      <c r="N144" s="25"/>
      <c r="O144" s="88" t="str">
        <f t="shared" si="23"/>
        <v>35F</v>
      </c>
      <c r="P144" s="91">
        <f t="shared" si="24"/>
        <v>35000000</v>
      </c>
      <c r="Q144" s="91">
        <f t="shared" si="25"/>
        <v>0</v>
      </c>
      <c r="R144" s="91">
        <f t="shared" si="26"/>
        <v>0</v>
      </c>
      <c r="S144" s="91">
        <f t="shared" si="27"/>
        <v>0</v>
      </c>
      <c r="T144" s="91">
        <f t="shared" si="28"/>
        <v>35000000</v>
      </c>
      <c r="U144" s="92" t="str">
        <f t="shared" si="29"/>
        <v>35F</v>
      </c>
      <c r="V144" s="93">
        <f t="shared" si="30"/>
        <v>0</v>
      </c>
      <c r="W144" s="92" t="str">
        <f t="shared" si="31"/>
        <v>35F</v>
      </c>
      <c r="X144" s="93">
        <f t="shared" si="32"/>
        <v>0</v>
      </c>
      <c r="Y144" s="36" t="str">
        <f ca="1">LOOKUP(G144,Paramètres!$A$1:$A$20,Paramètres!$C$1:$C$21)</f>
        <v>+18</v>
      </c>
      <c r="Z144" s="25">
        <v>1963</v>
      </c>
      <c r="AA144" s="25" t="s">
        <v>1156</v>
      </c>
      <c r="AB144" s="59"/>
      <c r="AC144" s="42"/>
      <c r="AD144" s="42" t="str">
        <f>IF(ISNA(VLOOKUP(D144,'Liste en forme Garçons'!$C:$C,1,FALSE)),"","*")</f>
        <v>*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</row>
    <row r="145" spans="1:46" s="43" customFormat="1" x14ac:dyDescent="0.35">
      <c r="A145" s="65"/>
      <c r="B145" s="32" t="s">
        <v>9</v>
      </c>
      <c r="C145" s="32" t="s">
        <v>3229</v>
      </c>
      <c r="D145" s="138" t="s">
        <v>3230</v>
      </c>
      <c r="E145" s="49" t="s">
        <v>3231</v>
      </c>
      <c r="F145" s="97" t="str">
        <f>IF(E145="","",IF(COUNTIF(Paramètres!H:H,E145)=1,IF(Paramètres!$E$3=Paramètres!$A$23,"Belfort/Montbéliard",IF(Paramètres!$E$3=Paramètres!$A$24,"Doubs","Franche-Comté")),IF(COUNTIF(Paramètres!I:I,E145)=1,IF(Paramètres!$E$3=Paramètres!$A$23,"Belfort/Montbéliard",IF(Paramètres!$E$3=Paramètres!$A$24,"Belfort","Franche-Comté")),IF(COUNTIF(Paramètres!J:J,E145)=1,IF(Paramètres!$E$3=Paramètres!$A$25,"Franche-Comté","Haute-Saône"),IF(COUNTIF(Paramètres!K:K,E145)=1,IF(Paramètres!$E$3=Paramètres!$A$25,"Franche-Comté","Jura"),IF(COUNTIF(Paramètres!G:G,E145)=1,IF(Paramètres!$E$3=Paramètres!$A$23,"Besançon",IF(Paramètres!$E$3=Paramètres!$A$24,"Doubs","Franche-Comté")),"*** INCONNU ***"))))))</f>
        <v>Franche-Comté</v>
      </c>
      <c r="G145" s="36">
        <f>LOOKUP(Z145-Paramètres!$E$1,Paramètres!$A$1:$A$20)</f>
        <v>-50</v>
      </c>
      <c r="H145" s="36" t="str">
        <f>LOOKUP(G145,Paramètres!$A$1:$B$20)</f>
        <v>V1</v>
      </c>
      <c r="I145" s="37">
        <f t="shared" si="22"/>
        <v>7</v>
      </c>
      <c r="J145" s="116">
        <v>751</v>
      </c>
      <c r="K145" s="47" t="s">
        <v>229</v>
      </c>
      <c r="L145" s="47"/>
      <c r="M145" s="25"/>
      <c r="N145" s="25"/>
      <c r="O145" s="88" t="str">
        <f t="shared" si="23"/>
        <v>35F</v>
      </c>
      <c r="P145" s="91">
        <f t="shared" si="24"/>
        <v>35000000</v>
      </c>
      <c r="Q145" s="91">
        <f t="shared" si="25"/>
        <v>0</v>
      </c>
      <c r="R145" s="91">
        <f t="shared" si="26"/>
        <v>0</v>
      </c>
      <c r="S145" s="91">
        <f t="shared" si="27"/>
        <v>0</v>
      </c>
      <c r="T145" s="91">
        <f t="shared" si="28"/>
        <v>35000000</v>
      </c>
      <c r="U145" s="92" t="str">
        <f t="shared" si="29"/>
        <v>35F</v>
      </c>
      <c r="V145" s="93">
        <f t="shared" si="30"/>
        <v>0</v>
      </c>
      <c r="W145" s="92" t="str">
        <f t="shared" si="31"/>
        <v>35F</v>
      </c>
      <c r="X145" s="93">
        <f t="shared" si="32"/>
        <v>0</v>
      </c>
      <c r="Y145" s="36" t="str">
        <f ca="1">LOOKUP(G145,Paramètres!$A$1:$A$20,Paramètres!$C$1:$C$21)</f>
        <v>+18</v>
      </c>
      <c r="Z145" s="25">
        <v>1975</v>
      </c>
      <c r="AA145" s="25" t="s">
        <v>1156</v>
      </c>
      <c r="AB145" s="59"/>
      <c r="AC145" s="42"/>
      <c r="AD145" s="42" t="str">
        <f>IF(ISNA(VLOOKUP(D145,'Liste en forme Garçons'!$C:$C,1,FALSE)),"","*")</f>
        <v>*</v>
      </c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</row>
    <row r="146" spans="1:46" s="43" customFormat="1" x14ac:dyDescent="0.35">
      <c r="A146" s="65"/>
      <c r="B146" s="32" t="s">
        <v>131</v>
      </c>
      <c r="C146" s="32" t="s">
        <v>424</v>
      </c>
      <c r="D146" s="138" t="s">
        <v>1620</v>
      </c>
      <c r="E146" s="49" t="s">
        <v>2984</v>
      </c>
      <c r="F146" s="97" t="str">
        <f>IF(E146="","",IF(COUNTIF(Paramètres!H:H,E146)=1,IF(Paramètres!$E$3=Paramètres!$A$23,"Belfort/Montbéliard",IF(Paramètres!$E$3=Paramètres!$A$24,"Doubs","Franche-Comté")),IF(COUNTIF(Paramètres!I:I,E146)=1,IF(Paramètres!$E$3=Paramètres!$A$23,"Belfort/Montbéliard",IF(Paramètres!$E$3=Paramètres!$A$24,"Belfort","Franche-Comté")),IF(COUNTIF(Paramètres!J:J,E146)=1,IF(Paramètres!$E$3=Paramètres!$A$25,"Franche-Comté","Haute-Saône"),IF(COUNTIF(Paramètres!K:K,E146)=1,IF(Paramètres!$E$3=Paramètres!$A$25,"Franche-Comté","Jura"),IF(COUNTIF(Paramètres!G:G,E146)=1,IF(Paramètres!$E$3=Paramètres!$A$23,"Besançon",IF(Paramètres!$E$3=Paramètres!$A$24,"Doubs","Franche-Comté")),"*** INCONNU ***"))))))</f>
        <v>Franche-Comté</v>
      </c>
      <c r="G146" s="36">
        <f>LOOKUP(Z146-Paramètres!$E$1,Paramètres!$A$1:$A$20)</f>
        <v>-50</v>
      </c>
      <c r="H146" s="36" t="str">
        <f>LOOKUP(G146,Paramètres!$A$1:$B$20)</f>
        <v>V1</v>
      </c>
      <c r="I146" s="37">
        <f t="shared" si="22"/>
        <v>8</v>
      </c>
      <c r="J146" s="116">
        <v>838</v>
      </c>
      <c r="K146" s="25" t="s">
        <v>72</v>
      </c>
      <c r="L146" s="25"/>
      <c r="M146" s="25"/>
      <c r="N146" s="25"/>
      <c r="O146" s="88" t="str">
        <f t="shared" si="23"/>
        <v>30F</v>
      </c>
      <c r="P146" s="91">
        <f t="shared" si="24"/>
        <v>30000000</v>
      </c>
      <c r="Q146" s="91">
        <f t="shared" si="25"/>
        <v>0</v>
      </c>
      <c r="R146" s="91">
        <f t="shared" si="26"/>
        <v>0</v>
      </c>
      <c r="S146" s="91">
        <f t="shared" si="27"/>
        <v>0</v>
      </c>
      <c r="T146" s="91">
        <f t="shared" si="28"/>
        <v>30000000</v>
      </c>
      <c r="U146" s="92" t="str">
        <f t="shared" si="29"/>
        <v>30F</v>
      </c>
      <c r="V146" s="93">
        <f t="shared" si="30"/>
        <v>0</v>
      </c>
      <c r="W146" s="92" t="str">
        <f t="shared" si="31"/>
        <v>30F</v>
      </c>
      <c r="X146" s="93">
        <f t="shared" si="32"/>
        <v>0</v>
      </c>
      <c r="Y146" s="36" t="str">
        <f ca="1">LOOKUP(G146,Paramètres!$A$1:$A$20,Paramètres!$C$1:$C$21)</f>
        <v>+18</v>
      </c>
      <c r="Z146" s="25">
        <v>1968</v>
      </c>
      <c r="AA146" s="25" t="s">
        <v>1156</v>
      </c>
      <c r="AB146" s="59"/>
      <c r="AC146" s="42"/>
      <c r="AD146" s="42" t="str">
        <f>IF(ISNA(VLOOKUP(D146,'Liste en forme Garçons'!$C:$C,1,FALSE)),"","*")</f>
        <v>*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</row>
    <row r="147" spans="1:46" s="43" customFormat="1" x14ac:dyDescent="0.35">
      <c r="A147" s="65"/>
      <c r="B147" s="32" t="s">
        <v>118</v>
      </c>
      <c r="C147" s="32" t="s">
        <v>277</v>
      </c>
      <c r="D147" s="138" t="s">
        <v>1539</v>
      </c>
      <c r="E147" s="49" t="s">
        <v>60</v>
      </c>
      <c r="F147" s="97" t="str">
        <f>IF(E147="","",IF(COUNTIF(Paramètres!H:H,E147)=1,IF(Paramètres!$E$3=Paramètres!$A$23,"Belfort/Montbéliard",IF(Paramètres!$E$3=Paramètres!$A$24,"Doubs","Franche-Comté")),IF(COUNTIF(Paramètres!I:I,E147)=1,IF(Paramètres!$E$3=Paramètres!$A$23,"Belfort/Montbéliard",IF(Paramètres!$E$3=Paramètres!$A$24,"Belfort","Franche-Comté")),IF(COUNTIF(Paramètres!J:J,E147)=1,IF(Paramètres!$E$3=Paramètres!$A$25,"Franche-Comté","Haute-Saône"),IF(COUNTIF(Paramètres!K:K,E147)=1,IF(Paramètres!$E$3=Paramètres!$A$25,"Franche-Comté","Jura"),IF(COUNTIF(Paramètres!G:G,E147)=1,IF(Paramètres!$E$3=Paramètres!$A$23,"Besançon",IF(Paramètres!$E$3=Paramètres!$A$24,"Doubs","Franche-Comté")),"*** INCONNU ***"))))))</f>
        <v>Franche-Comté</v>
      </c>
      <c r="G147" s="36">
        <f>LOOKUP(Z147-Paramètres!$E$1,Paramètres!$A$1:$A$20)</f>
        <v>-60</v>
      </c>
      <c r="H147" s="36" t="str">
        <f>LOOKUP(G147,Paramètres!$A$1:$B$20)</f>
        <v>V2</v>
      </c>
      <c r="I147" s="37">
        <f t="shared" si="22"/>
        <v>7</v>
      </c>
      <c r="J147" s="116">
        <v>711</v>
      </c>
      <c r="K147" s="25" t="s">
        <v>72</v>
      </c>
      <c r="L147" s="25"/>
      <c r="M147" s="25"/>
      <c r="N147" s="52"/>
      <c r="O147" s="77" t="str">
        <f t="shared" si="23"/>
        <v>30F</v>
      </c>
      <c r="P147" s="91">
        <f t="shared" si="24"/>
        <v>30000000</v>
      </c>
      <c r="Q147" s="91">
        <f t="shared" si="25"/>
        <v>0</v>
      </c>
      <c r="R147" s="91">
        <f t="shared" si="26"/>
        <v>0</v>
      </c>
      <c r="S147" s="91">
        <f t="shared" si="27"/>
        <v>0</v>
      </c>
      <c r="T147" s="91">
        <f t="shared" si="28"/>
        <v>30000000</v>
      </c>
      <c r="U147" s="92" t="str">
        <f t="shared" si="29"/>
        <v>30F</v>
      </c>
      <c r="V147" s="93">
        <f t="shared" si="30"/>
        <v>0</v>
      </c>
      <c r="W147" s="92" t="str">
        <f t="shared" si="31"/>
        <v>30F</v>
      </c>
      <c r="X147" s="93">
        <f t="shared" si="32"/>
        <v>0</v>
      </c>
      <c r="Y147" s="36" t="str">
        <f ca="1">LOOKUP(G147,Paramètres!$A$1:$A$20,Paramètres!$C$1:$C$21)</f>
        <v>+18</v>
      </c>
      <c r="Z147" s="25">
        <v>1962</v>
      </c>
      <c r="AA147" s="25" t="s">
        <v>1156</v>
      </c>
      <c r="AB147" s="59"/>
      <c r="AC147" s="42"/>
      <c r="AD147" s="42" t="str">
        <f>IF(ISNA(VLOOKUP(D147,'Liste en forme Garçons'!$C:$C,1,FALSE)),"","*")</f>
        <v>*</v>
      </c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</row>
    <row r="148" spans="1:46" s="43" customFormat="1" x14ac:dyDescent="0.35">
      <c r="A148" s="65"/>
      <c r="B148" s="32" t="s">
        <v>81</v>
      </c>
      <c r="C148" s="32" t="s">
        <v>92</v>
      </c>
      <c r="D148" s="138" t="s">
        <v>1609</v>
      </c>
      <c r="E148" s="33" t="s">
        <v>1148</v>
      </c>
      <c r="F148" s="97" t="str">
        <f>IF(E148="","",IF(COUNTIF(Paramètres!H:H,E148)=1,IF(Paramètres!$E$3=Paramètres!$A$23,"Belfort/Montbéliard",IF(Paramètres!$E$3=Paramètres!$A$24,"Doubs","Franche-Comté")),IF(COUNTIF(Paramètres!I:I,E148)=1,IF(Paramètres!$E$3=Paramètres!$A$23,"Belfort/Montbéliard",IF(Paramètres!$E$3=Paramètres!$A$24,"Belfort","Franche-Comté")),IF(COUNTIF(Paramètres!J:J,E148)=1,IF(Paramètres!$E$3=Paramètres!$A$25,"Franche-Comté","Haute-Saône"),IF(COUNTIF(Paramètres!K:K,E148)=1,IF(Paramètres!$E$3=Paramètres!$A$25,"Franche-Comté","Jura"),IF(COUNTIF(Paramètres!G:G,E148)=1,IF(Paramètres!$E$3=Paramètres!$A$23,"Besançon",IF(Paramètres!$E$3=Paramètres!$A$24,"Doubs","Franche-Comté")),"*** INCONNU ***"))))))</f>
        <v>Franche-Comté</v>
      </c>
      <c r="G148" s="36">
        <f>LOOKUP(Z148-Paramètres!$E$1,Paramètres!$A$1:$A$20)</f>
        <v>-40</v>
      </c>
      <c r="H148" s="36" t="str">
        <f>LOOKUP(G148,Paramètres!$A$1:$B$20)</f>
        <v>S</v>
      </c>
      <c r="I148" s="37">
        <f t="shared" si="22"/>
        <v>7</v>
      </c>
      <c r="J148" s="116">
        <v>768</v>
      </c>
      <c r="K148" s="25" t="s">
        <v>230</v>
      </c>
      <c r="L148" s="47"/>
      <c r="M148" s="47"/>
      <c r="N148" s="47"/>
      <c r="O148" s="88" t="str">
        <f t="shared" si="23"/>
        <v>25F</v>
      </c>
      <c r="P148" s="91">
        <f t="shared" si="24"/>
        <v>25000000</v>
      </c>
      <c r="Q148" s="91">
        <f t="shared" si="25"/>
        <v>0</v>
      </c>
      <c r="R148" s="91">
        <f t="shared" si="26"/>
        <v>0</v>
      </c>
      <c r="S148" s="91">
        <f t="shared" si="27"/>
        <v>0</v>
      </c>
      <c r="T148" s="91">
        <f t="shared" si="28"/>
        <v>25000000</v>
      </c>
      <c r="U148" s="92" t="str">
        <f t="shared" si="29"/>
        <v>25F</v>
      </c>
      <c r="V148" s="93">
        <f t="shared" si="30"/>
        <v>0</v>
      </c>
      <c r="W148" s="92" t="str">
        <f t="shared" si="31"/>
        <v>25F</v>
      </c>
      <c r="X148" s="93">
        <f t="shared" si="32"/>
        <v>0</v>
      </c>
      <c r="Y148" s="36" t="str">
        <f ca="1">LOOKUP(G148,Paramètres!$A$1:$A$20,Paramètres!$C$1:$C$21)</f>
        <v>+18</v>
      </c>
      <c r="Z148" s="25">
        <v>1993</v>
      </c>
      <c r="AA148" s="25" t="s">
        <v>1156</v>
      </c>
      <c r="AB148" s="59"/>
      <c r="AC148" s="42"/>
      <c r="AD148" s="42" t="str">
        <f>IF(ISNA(VLOOKUP(D148,'Liste en forme Garçons'!$C:$C,1,FALSE)),"","*")</f>
        <v>*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</row>
    <row r="149" spans="1:46" s="43" customFormat="1" x14ac:dyDescent="0.35">
      <c r="A149" s="65"/>
      <c r="B149" s="32" t="s">
        <v>118</v>
      </c>
      <c r="C149" s="32" t="s">
        <v>2828</v>
      </c>
      <c r="D149" s="138" t="s">
        <v>2858</v>
      </c>
      <c r="E149" s="49" t="s">
        <v>696</v>
      </c>
      <c r="F149" s="97" t="str">
        <f>IF(E149="","",IF(COUNTIF(Paramètres!H:H,E149)=1,IF(Paramètres!$E$3=Paramètres!$A$23,"Belfort/Montbéliard",IF(Paramètres!$E$3=Paramètres!$A$24,"Doubs","Franche-Comté")),IF(COUNTIF(Paramètres!I:I,E149)=1,IF(Paramètres!$E$3=Paramètres!$A$23,"Belfort/Montbéliard",IF(Paramètres!$E$3=Paramètres!$A$24,"Belfort","Franche-Comté")),IF(COUNTIF(Paramètres!J:J,E149)=1,IF(Paramètres!$E$3=Paramètres!$A$25,"Franche-Comté","Haute-Saône"),IF(COUNTIF(Paramètres!K:K,E149)=1,IF(Paramètres!$E$3=Paramètres!$A$25,"Franche-Comté","Jura"),IF(COUNTIF(Paramètres!G:G,E149)=1,IF(Paramètres!$E$3=Paramètres!$A$23,"Besançon",IF(Paramètres!$E$3=Paramètres!$A$24,"Doubs","Franche-Comté")),"*** INCONNU ***"))))))</f>
        <v>Franche-Comté</v>
      </c>
      <c r="G149" s="36">
        <f>LOOKUP(Z149-Paramètres!$E$1,Paramètres!$A$1:$A$20)</f>
        <v>-50</v>
      </c>
      <c r="H149" s="36" t="str">
        <f>LOOKUP(G149,Paramètres!$A$1:$B$20)</f>
        <v>V1</v>
      </c>
      <c r="I149" s="37">
        <f t="shared" si="22"/>
        <v>5</v>
      </c>
      <c r="J149" s="116">
        <v>500</v>
      </c>
      <c r="K149" s="47" t="s">
        <v>230</v>
      </c>
      <c r="L149" s="47"/>
      <c r="M149" s="25"/>
      <c r="N149" s="25"/>
      <c r="O149" s="88" t="str">
        <f t="shared" si="23"/>
        <v>25F</v>
      </c>
      <c r="P149" s="91">
        <f t="shared" si="24"/>
        <v>25000000</v>
      </c>
      <c r="Q149" s="91">
        <f t="shared" si="25"/>
        <v>0</v>
      </c>
      <c r="R149" s="91">
        <f t="shared" si="26"/>
        <v>0</v>
      </c>
      <c r="S149" s="91">
        <f t="shared" si="27"/>
        <v>0</v>
      </c>
      <c r="T149" s="91">
        <f t="shared" si="28"/>
        <v>25000000</v>
      </c>
      <c r="U149" s="92" t="str">
        <f t="shared" si="29"/>
        <v>25F</v>
      </c>
      <c r="V149" s="93">
        <f t="shared" si="30"/>
        <v>0</v>
      </c>
      <c r="W149" s="92" t="str">
        <f t="shared" si="31"/>
        <v>25F</v>
      </c>
      <c r="X149" s="93">
        <f t="shared" si="32"/>
        <v>0</v>
      </c>
      <c r="Y149" s="36" t="str">
        <f ca="1">LOOKUP(G149,Paramètres!$A$1:$A$20,Paramètres!$C$1:$C$21)</f>
        <v>+18</v>
      </c>
      <c r="Z149" s="25">
        <v>1966</v>
      </c>
      <c r="AA149" s="25" t="s">
        <v>1156</v>
      </c>
      <c r="AB149" s="59"/>
      <c r="AC149" s="42"/>
      <c r="AD149" s="42" t="str">
        <f>IF(ISNA(VLOOKUP(D149,'Liste en forme Garçons'!$C:$C,1,FALSE)),"","*")</f>
        <v>*</v>
      </c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</row>
    <row r="150" spans="1:46" s="43" customFormat="1" x14ac:dyDescent="0.35">
      <c r="A150" s="65"/>
      <c r="B150" s="32" t="s">
        <v>7</v>
      </c>
      <c r="C150" s="32" t="s">
        <v>1184</v>
      </c>
      <c r="D150" s="138" t="s">
        <v>1833</v>
      </c>
      <c r="E150" s="49" t="s">
        <v>1130</v>
      </c>
      <c r="F150" s="97" t="str">
        <f>IF(E150="","",IF(COUNTIF(Paramètres!H:H,E150)=1,IF(Paramètres!$E$3=Paramètres!$A$23,"Belfort/Montbéliard",IF(Paramètres!$E$3=Paramètres!$A$24,"Doubs","Franche-Comté")),IF(COUNTIF(Paramètres!I:I,E150)=1,IF(Paramètres!$E$3=Paramètres!$A$23,"Belfort/Montbéliard",IF(Paramètres!$E$3=Paramètres!$A$24,"Belfort","Franche-Comté")),IF(COUNTIF(Paramètres!J:J,E150)=1,IF(Paramètres!$E$3=Paramètres!$A$25,"Franche-Comté","Haute-Saône"),IF(COUNTIF(Paramètres!K:K,E150)=1,IF(Paramètres!$E$3=Paramètres!$A$25,"Franche-Comté","Jura"),IF(COUNTIF(Paramètres!G:G,E150)=1,IF(Paramètres!$E$3=Paramètres!$A$23,"Besançon",IF(Paramètres!$E$3=Paramètres!$A$24,"Doubs","Franche-Comté")),"*** INCONNU ***"))))))</f>
        <v>Franche-Comté</v>
      </c>
      <c r="G150" s="36">
        <f>LOOKUP(Z150-Paramètres!$E$1,Paramètres!$A$1:$A$20)</f>
        <v>-50</v>
      </c>
      <c r="H150" s="36" t="str">
        <f>LOOKUP(G150,Paramètres!$A$1:$B$20)</f>
        <v>V1</v>
      </c>
      <c r="I150" s="37">
        <f t="shared" si="22"/>
        <v>8</v>
      </c>
      <c r="J150" s="116">
        <v>859</v>
      </c>
      <c r="K150" s="47" t="s">
        <v>645</v>
      </c>
      <c r="L150" s="47"/>
      <c r="M150" s="47"/>
      <c r="N150" s="47"/>
      <c r="O150" s="88" t="str">
        <f t="shared" si="23"/>
        <v>22F</v>
      </c>
      <c r="P150" s="91">
        <f t="shared" si="24"/>
        <v>22000000</v>
      </c>
      <c r="Q150" s="91">
        <f t="shared" si="25"/>
        <v>0</v>
      </c>
      <c r="R150" s="91">
        <f t="shared" si="26"/>
        <v>0</v>
      </c>
      <c r="S150" s="91">
        <f t="shared" si="27"/>
        <v>0</v>
      </c>
      <c r="T150" s="91">
        <f t="shared" si="28"/>
        <v>22000000</v>
      </c>
      <c r="U150" s="92" t="str">
        <f t="shared" si="29"/>
        <v>22F</v>
      </c>
      <c r="V150" s="93">
        <f t="shared" si="30"/>
        <v>0</v>
      </c>
      <c r="W150" s="92" t="str">
        <f t="shared" si="31"/>
        <v>22F</v>
      </c>
      <c r="X150" s="93">
        <f t="shared" si="32"/>
        <v>0</v>
      </c>
      <c r="Y150" s="36" t="str">
        <f ca="1">LOOKUP(G150,Paramètres!$A$1:$A$20,Paramètres!$C$1:$C$21)</f>
        <v>+18</v>
      </c>
      <c r="Z150" s="25">
        <v>1971</v>
      </c>
      <c r="AA150" s="25" t="s">
        <v>1156</v>
      </c>
      <c r="AB150" s="59"/>
      <c r="AC150" s="42"/>
      <c r="AD150" s="42" t="str">
        <f>IF(ISNA(VLOOKUP(D150,'Liste en forme Garçons'!$C:$C,1,FALSE)),"","*")</f>
        <v>*</v>
      </c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</row>
    <row r="151" spans="1:46" s="43" customFormat="1" x14ac:dyDescent="0.35">
      <c r="A151" s="65"/>
      <c r="B151" s="32" t="s">
        <v>136</v>
      </c>
      <c r="C151" s="32" t="s">
        <v>266</v>
      </c>
      <c r="D151" s="138" t="s">
        <v>1607</v>
      </c>
      <c r="E151" s="49" t="s">
        <v>89</v>
      </c>
      <c r="F151" s="97" t="str">
        <f>IF(E151="","",IF(COUNTIF(Paramètres!H:H,E151)=1,IF(Paramètres!$E$3=Paramètres!$A$23,"Belfort/Montbéliard",IF(Paramètres!$E$3=Paramètres!$A$24,"Doubs","Franche-Comté")),IF(COUNTIF(Paramètres!I:I,E151)=1,IF(Paramètres!$E$3=Paramètres!$A$23,"Belfort/Montbéliard",IF(Paramètres!$E$3=Paramètres!$A$24,"Belfort","Franche-Comté")),IF(COUNTIF(Paramètres!J:J,E151)=1,IF(Paramètres!$E$3=Paramètres!$A$25,"Franche-Comté","Haute-Saône"),IF(COUNTIF(Paramètres!K:K,E151)=1,IF(Paramètres!$E$3=Paramètres!$A$25,"Franche-Comté","Jura"),IF(COUNTIF(Paramètres!G:G,E151)=1,IF(Paramètres!$E$3=Paramètres!$A$23,"Besançon",IF(Paramètres!$E$3=Paramètres!$A$24,"Doubs","Franche-Comté")),"*** INCONNU ***"))))))</f>
        <v>Franche-Comté</v>
      </c>
      <c r="G151" s="36">
        <f>LOOKUP(Z151-Paramètres!$E$1,Paramètres!$A$1:$A$20)</f>
        <v>-60</v>
      </c>
      <c r="H151" s="36" t="str">
        <f>LOOKUP(G151,Paramètres!$A$1:$B$20)</f>
        <v>V2</v>
      </c>
      <c r="I151" s="37">
        <f t="shared" si="22"/>
        <v>6</v>
      </c>
      <c r="J151" s="116">
        <v>618</v>
      </c>
      <c r="K151" s="25" t="s">
        <v>192</v>
      </c>
      <c r="L151" s="25"/>
      <c r="M151" s="25"/>
      <c r="N151" s="25"/>
      <c r="O151" s="88" t="str">
        <f t="shared" si="23"/>
        <v>20F</v>
      </c>
      <c r="P151" s="91">
        <f t="shared" si="24"/>
        <v>20000000</v>
      </c>
      <c r="Q151" s="91">
        <f t="shared" si="25"/>
        <v>0</v>
      </c>
      <c r="R151" s="91">
        <f t="shared" si="26"/>
        <v>0</v>
      </c>
      <c r="S151" s="91">
        <f t="shared" si="27"/>
        <v>0</v>
      </c>
      <c r="T151" s="91">
        <f t="shared" si="28"/>
        <v>20000000</v>
      </c>
      <c r="U151" s="92" t="str">
        <f t="shared" si="29"/>
        <v>20F</v>
      </c>
      <c r="V151" s="93">
        <f t="shared" si="30"/>
        <v>0</v>
      </c>
      <c r="W151" s="92" t="str">
        <f t="shared" si="31"/>
        <v>20F</v>
      </c>
      <c r="X151" s="93">
        <f t="shared" si="32"/>
        <v>0</v>
      </c>
      <c r="Y151" s="36" t="str">
        <f ca="1">LOOKUP(G151,Paramètres!$A$1:$A$20,Paramètres!$C$1:$C$21)</f>
        <v>+18</v>
      </c>
      <c r="Z151" s="25">
        <v>1960</v>
      </c>
      <c r="AA151" s="25" t="s">
        <v>1156</v>
      </c>
      <c r="AB151" s="59"/>
      <c r="AD151" s="42" t="str">
        <f>IF(ISNA(VLOOKUP(D151,'Liste en forme Garçons'!$C:$C,1,FALSE)),"","*")</f>
        <v>*</v>
      </c>
    </row>
    <row r="152" spans="1:46" s="43" customFormat="1" x14ac:dyDescent="0.35">
      <c r="A152" s="65"/>
      <c r="B152" s="32" t="s">
        <v>118</v>
      </c>
      <c r="C152" s="32" t="s">
        <v>1206</v>
      </c>
      <c r="D152" s="138" t="s">
        <v>1516</v>
      </c>
      <c r="E152" s="49" t="s">
        <v>692</v>
      </c>
      <c r="F152" s="97" t="str">
        <f>IF(E152="","",IF(COUNTIF(Paramètres!H:H,E152)=1,IF(Paramètres!$E$3=Paramètres!$A$23,"Belfort/Montbéliard",IF(Paramètres!$E$3=Paramètres!$A$24,"Doubs","Franche-Comté")),IF(COUNTIF(Paramètres!I:I,E152)=1,IF(Paramètres!$E$3=Paramètres!$A$23,"Belfort/Montbéliard",IF(Paramètres!$E$3=Paramètres!$A$24,"Belfort","Franche-Comté")),IF(COUNTIF(Paramètres!J:J,E152)=1,IF(Paramètres!$E$3=Paramètres!$A$25,"Franche-Comté","Haute-Saône"),IF(COUNTIF(Paramètres!K:K,E152)=1,IF(Paramètres!$E$3=Paramètres!$A$25,"Franche-Comté","Jura"),IF(COUNTIF(Paramètres!G:G,E152)=1,IF(Paramètres!$E$3=Paramètres!$A$23,"Besançon",IF(Paramètres!$E$3=Paramètres!$A$24,"Doubs","Franche-Comté")),"*** INCONNU ***"))))))</f>
        <v>Franche-Comté</v>
      </c>
      <c r="G152" s="36">
        <f>LOOKUP(Z152-Paramètres!$E$1,Paramètres!$A$1:$A$20)</f>
        <v>-50</v>
      </c>
      <c r="H152" s="36" t="str">
        <f>LOOKUP(G152,Paramètres!$A$1:$B$20)</f>
        <v>V1</v>
      </c>
      <c r="I152" s="37">
        <f t="shared" si="22"/>
        <v>6</v>
      </c>
      <c r="J152" s="116">
        <v>645</v>
      </c>
      <c r="K152" s="1" t="s">
        <v>658</v>
      </c>
      <c r="L152" s="1"/>
      <c r="M152" s="1"/>
      <c r="N152" s="2"/>
      <c r="O152" s="88" t="str">
        <f t="shared" si="23"/>
        <v>19F</v>
      </c>
      <c r="P152" s="91">
        <f t="shared" si="24"/>
        <v>19000000</v>
      </c>
      <c r="Q152" s="91">
        <f t="shared" si="25"/>
        <v>0</v>
      </c>
      <c r="R152" s="91">
        <f t="shared" si="26"/>
        <v>0</v>
      </c>
      <c r="S152" s="91">
        <f t="shared" si="27"/>
        <v>0</v>
      </c>
      <c r="T152" s="91">
        <f t="shared" si="28"/>
        <v>19000000</v>
      </c>
      <c r="U152" s="92" t="str">
        <f t="shared" si="29"/>
        <v>19F</v>
      </c>
      <c r="V152" s="93">
        <f t="shared" si="30"/>
        <v>0</v>
      </c>
      <c r="W152" s="92" t="str">
        <f t="shared" si="31"/>
        <v>19F</v>
      </c>
      <c r="X152" s="93">
        <f t="shared" si="32"/>
        <v>0</v>
      </c>
      <c r="Y152" s="36" t="str">
        <f ca="1">LOOKUP(G152,Paramètres!$A$1:$A$20,Paramètres!$C$1:$C$21)</f>
        <v>+18</v>
      </c>
      <c r="Z152" s="25">
        <v>1970</v>
      </c>
      <c r="AA152" s="25" t="s">
        <v>1156</v>
      </c>
      <c r="AB152" s="59"/>
      <c r="AC152" s="42"/>
      <c r="AD152" s="42" t="str">
        <f>IF(ISNA(VLOOKUP(D152,'Liste en forme Garçons'!$C:$C,1,FALSE)),"","*")</f>
        <v>*</v>
      </c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</row>
    <row r="153" spans="1:46" s="43" customFormat="1" x14ac:dyDescent="0.35">
      <c r="A153" s="65"/>
      <c r="B153" s="32" t="s">
        <v>123</v>
      </c>
      <c r="C153" s="32" t="s">
        <v>613</v>
      </c>
      <c r="D153" s="138" t="s">
        <v>1812</v>
      </c>
      <c r="E153" s="49" t="s">
        <v>330</v>
      </c>
      <c r="F153" s="97" t="str">
        <f>IF(E153="","",IF(COUNTIF(Paramètres!H:H,E153)=1,IF(Paramètres!$E$3=Paramètres!$A$23,"Belfort/Montbéliard",IF(Paramètres!$E$3=Paramètres!$A$24,"Doubs","Franche-Comté")),IF(COUNTIF(Paramètres!I:I,E153)=1,IF(Paramètres!$E$3=Paramètres!$A$23,"Belfort/Montbéliard",IF(Paramètres!$E$3=Paramètres!$A$24,"Belfort","Franche-Comté")),IF(COUNTIF(Paramètres!J:J,E153)=1,IF(Paramètres!$E$3=Paramètres!$A$25,"Franche-Comté","Haute-Saône"),IF(COUNTIF(Paramètres!K:K,E153)=1,IF(Paramètres!$E$3=Paramètres!$A$25,"Franche-Comté","Jura"),IF(COUNTIF(Paramètres!G:G,E153)=1,IF(Paramètres!$E$3=Paramètres!$A$23,"Besançon",IF(Paramètres!$E$3=Paramètres!$A$24,"Doubs","Franche-Comté")),"*** INCONNU ***"))))))</f>
        <v>Franche-Comté</v>
      </c>
      <c r="G153" s="36">
        <f>LOOKUP(Z153-Paramètres!$E$1,Paramètres!$A$1:$A$20)</f>
        <v>-40</v>
      </c>
      <c r="H153" s="36" t="str">
        <f>LOOKUP(G153,Paramètres!$A$1:$B$20)</f>
        <v>S</v>
      </c>
      <c r="I153" s="37">
        <f t="shared" si="22"/>
        <v>5</v>
      </c>
      <c r="J153" s="116">
        <v>508</v>
      </c>
      <c r="K153" s="25" t="s">
        <v>639</v>
      </c>
      <c r="L153" s="25"/>
      <c r="M153" s="25"/>
      <c r="N153" s="52"/>
      <c r="O153" s="77" t="str">
        <f t="shared" si="23"/>
        <v>17F</v>
      </c>
      <c r="P153" s="91">
        <f t="shared" si="24"/>
        <v>17000000</v>
      </c>
      <c r="Q153" s="91">
        <f t="shared" si="25"/>
        <v>0</v>
      </c>
      <c r="R153" s="91">
        <f t="shared" si="26"/>
        <v>0</v>
      </c>
      <c r="S153" s="91">
        <f t="shared" si="27"/>
        <v>0</v>
      </c>
      <c r="T153" s="91">
        <f t="shared" si="28"/>
        <v>17000000</v>
      </c>
      <c r="U153" s="92" t="str">
        <f t="shared" si="29"/>
        <v>17F</v>
      </c>
      <c r="V153" s="93">
        <f t="shared" si="30"/>
        <v>0</v>
      </c>
      <c r="W153" s="92" t="str">
        <f t="shared" si="31"/>
        <v>17F</v>
      </c>
      <c r="X153" s="93">
        <f t="shared" si="32"/>
        <v>0</v>
      </c>
      <c r="Y153" s="36" t="str">
        <f ca="1">LOOKUP(G153,Paramètres!$A$1:$A$20,Paramètres!$C$1:$C$21)</f>
        <v>+18</v>
      </c>
      <c r="Z153" s="25">
        <v>1988</v>
      </c>
      <c r="AA153" s="25" t="s">
        <v>1156</v>
      </c>
      <c r="AB153" s="59"/>
      <c r="AC153" s="42"/>
      <c r="AD153" s="42" t="str">
        <f>IF(ISNA(VLOOKUP(D153,'Liste en forme Garçons'!$C:$C,1,FALSE)),"","*")</f>
        <v>*</v>
      </c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</row>
    <row r="154" spans="1:46" s="43" customFormat="1" x14ac:dyDescent="0.35">
      <c r="A154" s="65"/>
      <c r="B154" s="32" t="s">
        <v>680</v>
      </c>
      <c r="C154" s="32" t="s">
        <v>1172</v>
      </c>
      <c r="D154" s="138" t="s">
        <v>1598</v>
      </c>
      <c r="E154" s="49" t="s">
        <v>89</v>
      </c>
      <c r="F154" s="97" t="str">
        <f>IF(E154="","",IF(COUNTIF(Paramètres!H:H,E154)=1,IF(Paramètres!$E$3=Paramètres!$A$23,"Belfort/Montbéliard",IF(Paramètres!$E$3=Paramètres!$A$24,"Doubs","Franche-Comté")),IF(COUNTIF(Paramètres!I:I,E154)=1,IF(Paramètres!$E$3=Paramètres!$A$23,"Belfort/Montbéliard",IF(Paramètres!$E$3=Paramètres!$A$24,"Belfort","Franche-Comté")),IF(COUNTIF(Paramètres!J:J,E154)=1,IF(Paramètres!$E$3=Paramètres!$A$25,"Franche-Comté","Haute-Saône"),IF(COUNTIF(Paramètres!K:K,E154)=1,IF(Paramètres!$E$3=Paramètres!$A$25,"Franche-Comté","Jura"),IF(COUNTIF(Paramètres!G:G,E154)=1,IF(Paramètres!$E$3=Paramètres!$A$23,"Besançon",IF(Paramètres!$E$3=Paramètres!$A$24,"Doubs","Franche-Comté")),"*** INCONNU ***"))))))</f>
        <v>Franche-Comté</v>
      </c>
      <c r="G154" s="36">
        <f>LOOKUP(Z154-Paramètres!$E$1,Paramètres!$A$1:$A$20)</f>
        <v>-70</v>
      </c>
      <c r="H154" s="36" t="str">
        <f>LOOKUP(G154,Paramètres!$A$1:$B$20)</f>
        <v>V3</v>
      </c>
      <c r="I154" s="37">
        <f t="shared" si="22"/>
        <v>6</v>
      </c>
      <c r="J154" s="116">
        <v>627</v>
      </c>
      <c r="K154" s="47" t="s">
        <v>195</v>
      </c>
      <c r="L154" s="47"/>
      <c r="M154" s="47"/>
      <c r="N154" s="38"/>
      <c r="O154" s="77" t="str">
        <f t="shared" si="23"/>
        <v>15F</v>
      </c>
      <c r="P154" s="91">
        <f t="shared" si="24"/>
        <v>15000000</v>
      </c>
      <c r="Q154" s="91">
        <f t="shared" si="25"/>
        <v>0</v>
      </c>
      <c r="R154" s="91">
        <f t="shared" si="26"/>
        <v>0</v>
      </c>
      <c r="S154" s="91">
        <f t="shared" si="27"/>
        <v>0</v>
      </c>
      <c r="T154" s="91">
        <f t="shared" si="28"/>
        <v>15000000</v>
      </c>
      <c r="U154" s="92" t="str">
        <f t="shared" si="29"/>
        <v>15F</v>
      </c>
      <c r="V154" s="93">
        <f t="shared" si="30"/>
        <v>0</v>
      </c>
      <c r="W154" s="92" t="str">
        <f t="shared" si="31"/>
        <v>15F</v>
      </c>
      <c r="X154" s="93">
        <f t="shared" si="32"/>
        <v>0</v>
      </c>
      <c r="Y154" s="36" t="str">
        <f ca="1">LOOKUP(G154,Paramètres!$A$1:$A$20,Paramètres!$C$1:$C$21)</f>
        <v>+18</v>
      </c>
      <c r="Z154" s="25">
        <v>1955</v>
      </c>
      <c r="AA154" s="25" t="s">
        <v>1156</v>
      </c>
      <c r="AB154" s="59"/>
      <c r="AD154" s="42" t="str">
        <f>IF(ISNA(VLOOKUP(D154,'Liste en forme Garçons'!$C:$C,1,FALSE)),"","*")</f>
        <v>*</v>
      </c>
    </row>
    <row r="155" spans="1:46" s="43" customFormat="1" x14ac:dyDescent="0.35">
      <c r="A155" s="65"/>
      <c r="B155" s="32" t="s">
        <v>28</v>
      </c>
      <c r="C155" s="32" t="s">
        <v>2830</v>
      </c>
      <c r="D155" s="138" t="s">
        <v>2857</v>
      </c>
      <c r="E155" s="49" t="s">
        <v>696</v>
      </c>
      <c r="F155" s="97" t="str">
        <f>IF(E155="","",IF(COUNTIF(Paramètres!H:H,E155)=1,IF(Paramètres!$E$3=Paramètres!$A$23,"Belfort/Montbéliard",IF(Paramètres!$E$3=Paramètres!$A$24,"Doubs","Franche-Comté")),IF(COUNTIF(Paramètres!I:I,E155)=1,IF(Paramètres!$E$3=Paramètres!$A$23,"Belfort/Montbéliard",IF(Paramètres!$E$3=Paramètres!$A$24,"Belfort","Franche-Comté")),IF(COUNTIF(Paramètres!J:J,E155)=1,IF(Paramètres!$E$3=Paramètres!$A$25,"Franche-Comté","Haute-Saône"),IF(COUNTIF(Paramètres!K:K,E155)=1,IF(Paramètres!$E$3=Paramètres!$A$25,"Franche-Comté","Jura"),IF(COUNTIF(Paramètres!G:G,E155)=1,IF(Paramètres!$E$3=Paramètres!$A$23,"Besançon",IF(Paramètres!$E$3=Paramètres!$A$24,"Doubs","Franche-Comté")),"*** INCONNU ***"))))))</f>
        <v>Franche-Comté</v>
      </c>
      <c r="G155" s="36">
        <f>LOOKUP(Z155-Paramètres!$E$1,Paramètres!$A$1:$A$20)</f>
        <v>-50</v>
      </c>
      <c r="H155" s="36" t="str">
        <f>LOOKUP(G155,Paramètres!$A$1:$B$20)</f>
        <v>V1</v>
      </c>
      <c r="I155" s="37">
        <f t="shared" si="22"/>
        <v>5</v>
      </c>
      <c r="J155" s="116">
        <v>509</v>
      </c>
      <c r="K155" s="47" t="s">
        <v>195</v>
      </c>
      <c r="L155" s="47"/>
      <c r="M155" s="25"/>
      <c r="N155" s="52"/>
      <c r="O155" s="77" t="str">
        <f t="shared" si="23"/>
        <v>15F</v>
      </c>
      <c r="P155" s="91">
        <f t="shared" si="24"/>
        <v>15000000</v>
      </c>
      <c r="Q155" s="91">
        <f t="shared" si="25"/>
        <v>0</v>
      </c>
      <c r="R155" s="91">
        <f t="shared" si="26"/>
        <v>0</v>
      </c>
      <c r="S155" s="91">
        <f t="shared" si="27"/>
        <v>0</v>
      </c>
      <c r="T155" s="91">
        <f t="shared" si="28"/>
        <v>15000000</v>
      </c>
      <c r="U155" s="92" t="str">
        <f t="shared" si="29"/>
        <v>15F</v>
      </c>
      <c r="V155" s="93">
        <f t="shared" si="30"/>
        <v>0</v>
      </c>
      <c r="W155" s="92" t="str">
        <f t="shared" si="31"/>
        <v>15F</v>
      </c>
      <c r="X155" s="93">
        <f t="shared" si="32"/>
        <v>0</v>
      </c>
      <c r="Y155" s="36" t="str">
        <f ca="1">LOOKUP(G155,Paramètres!$A$1:$A$20,Paramètres!$C$1:$C$21)</f>
        <v>+18</v>
      </c>
      <c r="Z155" s="25">
        <v>1968</v>
      </c>
      <c r="AA155" s="25" t="s">
        <v>1156</v>
      </c>
      <c r="AB155" s="59"/>
      <c r="AC155" s="18"/>
      <c r="AD155" s="42" t="str">
        <f>IF(ISNA(VLOOKUP(D155,'Liste en forme Garçons'!$C:$C,1,FALSE)),"","*")</f>
        <v>*</v>
      </c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spans="1:46" s="43" customFormat="1" x14ac:dyDescent="0.35">
      <c r="A156" s="65"/>
      <c r="B156" s="32" t="s">
        <v>484</v>
      </c>
      <c r="C156" s="32" t="s">
        <v>1201</v>
      </c>
      <c r="D156" s="138" t="s">
        <v>1524</v>
      </c>
      <c r="E156" s="49" t="s">
        <v>692</v>
      </c>
      <c r="F156" s="97" t="str">
        <f>IF(E156="","",IF(COUNTIF(Paramètres!H:H,E156)=1,IF(Paramètres!$E$3=Paramètres!$A$23,"Belfort/Montbéliard",IF(Paramètres!$E$3=Paramètres!$A$24,"Doubs","Franche-Comté")),IF(COUNTIF(Paramètres!I:I,E156)=1,IF(Paramètres!$E$3=Paramètres!$A$23,"Belfort/Montbéliard",IF(Paramètres!$E$3=Paramètres!$A$24,"Belfort","Franche-Comté")),IF(COUNTIF(Paramètres!J:J,E156)=1,IF(Paramètres!$E$3=Paramètres!$A$25,"Franche-Comté","Haute-Saône"),IF(COUNTIF(Paramètres!K:K,E156)=1,IF(Paramètres!$E$3=Paramètres!$A$25,"Franche-Comté","Jura"),IF(COUNTIF(Paramètres!G:G,E156)=1,IF(Paramètres!$E$3=Paramètres!$A$23,"Besançon",IF(Paramètres!$E$3=Paramètres!$A$24,"Doubs","Franche-Comté")),"*** INCONNU ***"))))))</f>
        <v>Franche-Comté</v>
      </c>
      <c r="G156" s="36">
        <f>LOOKUP(Z156-Paramètres!$E$1,Paramètres!$A$1:$A$20)</f>
        <v>-40</v>
      </c>
      <c r="H156" s="36" t="str">
        <f>LOOKUP(G156,Paramètres!$A$1:$B$20)</f>
        <v>S</v>
      </c>
      <c r="I156" s="37">
        <f t="shared" si="22"/>
        <v>5</v>
      </c>
      <c r="J156" s="116">
        <v>508</v>
      </c>
      <c r="K156" s="1" t="s">
        <v>640</v>
      </c>
      <c r="L156" s="1"/>
      <c r="M156" s="1"/>
      <c r="N156" s="2"/>
      <c r="O156" s="77" t="str">
        <f t="shared" si="23"/>
        <v>13F</v>
      </c>
      <c r="P156" s="91">
        <f t="shared" si="24"/>
        <v>13000000</v>
      </c>
      <c r="Q156" s="91">
        <f t="shared" si="25"/>
        <v>0</v>
      </c>
      <c r="R156" s="91">
        <f t="shared" si="26"/>
        <v>0</v>
      </c>
      <c r="S156" s="91">
        <f t="shared" si="27"/>
        <v>0</v>
      </c>
      <c r="T156" s="91">
        <f t="shared" si="28"/>
        <v>13000000</v>
      </c>
      <c r="U156" s="92" t="str">
        <f t="shared" si="29"/>
        <v>13F</v>
      </c>
      <c r="V156" s="93">
        <f t="shared" si="30"/>
        <v>0</v>
      </c>
      <c r="W156" s="92" t="str">
        <f t="shared" si="31"/>
        <v>13F</v>
      </c>
      <c r="X156" s="93">
        <f t="shared" si="32"/>
        <v>0</v>
      </c>
      <c r="Y156" s="36" t="str">
        <f ca="1">LOOKUP(G156,Paramètres!$A$1:$A$20,Paramètres!$C$1:$C$21)</f>
        <v>+18</v>
      </c>
      <c r="Z156" s="25">
        <v>1982</v>
      </c>
      <c r="AA156" s="25" t="s">
        <v>1156</v>
      </c>
      <c r="AB156" s="59"/>
      <c r="AD156" s="42" t="str">
        <f>IF(ISNA(VLOOKUP(D156,'Liste en forme Garçons'!$C:$C,1,FALSE)),"","*")</f>
        <v>*</v>
      </c>
    </row>
    <row r="157" spans="1:46" s="43" customFormat="1" x14ac:dyDescent="0.35">
      <c r="A157" s="65"/>
      <c r="B157" s="32" t="s">
        <v>28</v>
      </c>
      <c r="C157" s="32" t="s">
        <v>48</v>
      </c>
      <c r="D157" s="138" t="s">
        <v>1816</v>
      </c>
      <c r="E157" s="49" t="s">
        <v>330</v>
      </c>
      <c r="F157" s="97" t="str">
        <f>IF(E157="","",IF(COUNTIF(Paramètres!H:H,E157)=1,IF(Paramètres!$E$3=Paramètres!$A$23,"Belfort/Montbéliard",IF(Paramètres!$E$3=Paramètres!$A$24,"Doubs","Franche-Comté")),IF(COUNTIF(Paramètres!I:I,E157)=1,IF(Paramètres!$E$3=Paramètres!$A$23,"Belfort/Montbéliard",IF(Paramètres!$E$3=Paramètres!$A$24,"Belfort","Franche-Comté")),IF(COUNTIF(Paramètres!J:J,E157)=1,IF(Paramètres!$E$3=Paramètres!$A$25,"Franche-Comté","Haute-Saône"),IF(COUNTIF(Paramètres!K:K,E157)=1,IF(Paramètres!$E$3=Paramètres!$A$25,"Franche-Comté","Jura"),IF(COUNTIF(Paramètres!G:G,E157)=1,IF(Paramètres!$E$3=Paramètres!$A$23,"Besançon",IF(Paramètres!$E$3=Paramètres!$A$24,"Doubs","Franche-Comté")),"*** INCONNU ***"))))))</f>
        <v>Franche-Comté</v>
      </c>
      <c r="G157" s="36">
        <f>LOOKUP(Z157-Paramètres!$E$1,Paramètres!$A$1:$A$20)</f>
        <v>-40</v>
      </c>
      <c r="H157" s="36" t="str">
        <f>LOOKUP(G157,Paramètres!$A$1:$B$20)</f>
        <v>S</v>
      </c>
      <c r="I157" s="37">
        <f t="shared" si="22"/>
        <v>5</v>
      </c>
      <c r="J157" s="116">
        <v>542</v>
      </c>
      <c r="K157" s="25" t="s">
        <v>646</v>
      </c>
      <c r="L157" s="25"/>
      <c r="M157" s="47"/>
      <c r="N157" s="52"/>
      <c r="O157" s="77" t="str">
        <f t="shared" si="23"/>
        <v>11F</v>
      </c>
      <c r="P157" s="91">
        <f t="shared" si="24"/>
        <v>11000000</v>
      </c>
      <c r="Q157" s="91">
        <f t="shared" si="25"/>
        <v>0</v>
      </c>
      <c r="R157" s="91">
        <f t="shared" si="26"/>
        <v>0</v>
      </c>
      <c r="S157" s="91">
        <f t="shared" si="27"/>
        <v>0</v>
      </c>
      <c r="T157" s="91">
        <f t="shared" si="28"/>
        <v>11000000</v>
      </c>
      <c r="U157" s="92" t="str">
        <f t="shared" si="29"/>
        <v>11F</v>
      </c>
      <c r="V157" s="93">
        <f t="shared" si="30"/>
        <v>0</v>
      </c>
      <c r="W157" s="92" t="str">
        <f t="shared" si="31"/>
        <v>11F</v>
      </c>
      <c r="X157" s="93">
        <f t="shared" si="32"/>
        <v>0</v>
      </c>
      <c r="Y157" s="36" t="str">
        <f ca="1">LOOKUP(G157,Paramètres!$A$1:$A$20,Paramètres!$C$1:$C$21)</f>
        <v>+18</v>
      </c>
      <c r="Z157" s="25">
        <v>1977</v>
      </c>
      <c r="AA157" s="25" t="s">
        <v>1156</v>
      </c>
      <c r="AB157" s="59"/>
      <c r="AC157" s="42"/>
      <c r="AD157" s="42" t="str">
        <f>IF(ISNA(VLOOKUP(D157,'Liste en forme Garçons'!$C:$C,1,FALSE)),"","*")</f>
        <v>*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</row>
    <row r="158" spans="1:46" s="43" customFormat="1" x14ac:dyDescent="0.35">
      <c r="A158" s="65"/>
      <c r="B158" s="46" t="s">
        <v>7</v>
      </c>
      <c r="C158" s="46" t="s">
        <v>1114</v>
      </c>
      <c r="D158" s="136" t="s">
        <v>1625</v>
      </c>
      <c r="E158" s="64" t="s">
        <v>86</v>
      </c>
      <c r="F158" s="97" t="str">
        <f>IF(E158="","",IF(COUNTIF(Paramètres!H:H,E158)=1,IF(Paramètres!$E$3=Paramètres!$A$23,"Belfort/Montbéliard",IF(Paramètres!$E$3=Paramètres!$A$24,"Doubs","Franche-Comté")),IF(COUNTIF(Paramètres!I:I,E158)=1,IF(Paramètres!$E$3=Paramètres!$A$23,"Belfort/Montbéliard",IF(Paramètres!$E$3=Paramètres!$A$24,"Belfort","Franche-Comté")),IF(COUNTIF(Paramètres!J:J,E158)=1,IF(Paramètres!$E$3=Paramètres!$A$25,"Franche-Comté","Haute-Saône"),IF(COUNTIF(Paramètres!K:K,E158)=1,IF(Paramètres!$E$3=Paramètres!$A$25,"Franche-Comté","Jura"),IF(COUNTIF(Paramètres!G:G,E158)=1,IF(Paramètres!$E$3=Paramètres!$A$23,"Besançon",IF(Paramètres!$E$3=Paramètres!$A$24,"Doubs","Franche-Comté")),"*** INCONNU ***"))))))</f>
        <v>Franche-Comté</v>
      </c>
      <c r="G158" s="36">
        <f>LOOKUP(Z158-Paramètres!$E$1,Paramètres!$A$1:$A$20)</f>
        <v>-50</v>
      </c>
      <c r="H158" s="36" t="str">
        <f>LOOKUP(G158,Paramètres!$A$1:$B$20)</f>
        <v>V1</v>
      </c>
      <c r="I158" s="37">
        <f t="shared" si="22"/>
        <v>6</v>
      </c>
      <c r="J158" s="116">
        <v>637</v>
      </c>
      <c r="K158" s="52" t="s">
        <v>196</v>
      </c>
      <c r="L158" s="38"/>
      <c r="M158" s="38"/>
      <c r="N158" s="38"/>
      <c r="O158" s="77" t="str">
        <f t="shared" si="23"/>
        <v>10F</v>
      </c>
      <c r="P158" s="91">
        <f t="shared" si="24"/>
        <v>10000000</v>
      </c>
      <c r="Q158" s="91">
        <f t="shared" si="25"/>
        <v>0</v>
      </c>
      <c r="R158" s="91">
        <f t="shared" si="26"/>
        <v>0</v>
      </c>
      <c r="S158" s="91">
        <f t="shared" si="27"/>
        <v>0</v>
      </c>
      <c r="T158" s="91">
        <f t="shared" si="28"/>
        <v>10000000</v>
      </c>
      <c r="U158" s="92" t="str">
        <f t="shared" si="29"/>
        <v>10F</v>
      </c>
      <c r="V158" s="93">
        <f t="shared" si="30"/>
        <v>0</v>
      </c>
      <c r="W158" s="92" t="str">
        <f t="shared" si="31"/>
        <v>10F</v>
      </c>
      <c r="X158" s="93">
        <f t="shared" si="32"/>
        <v>0</v>
      </c>
      <c r="Y158" s="36" t="str">
        <f ca="1">LOOKUP(G158,Paramètres!$A$1:$A$20,Paramètres!$C$1:$C$21)</f>
        <v>+18</v>
      </c>
      <c r="Z158" s="25">
        <v>1971</v>
      </c>
      <c r="AA158" s="25" t="s">
        <v>1156</v>
      </c>
      <c r="AB158" s="59"/>
      <c r="AC158" s="42"/>
      <c r="AD158" s="42" t="str">
        <f>IF(ISNA(VLOOKUP(D158,'Liste en forme Garçons'!$C:$C,1,FALSE)),"","*")</f>
        <v>*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</row>
    <row r="159" spans="1:46" s="43" customFormat="1" x14ac:dyDescent="0.35">
      <c r="A159" s="65"/>
      <c r="B159" s="32" t="s">
        <v>317</v>
      </c>
      <c r="C159" s="32" t="s">
        <v>553</v>
      </c>
      <c r="D159" s="138" t="s">
        <v>1767</v>
      </c>
      <c r="E159" s="64" t="s">
        <v>331</v>
      </c>
      <c r="F159" s="97" t="str">
        <f>IF(E159="","",IF(COUNTIF(Paramètres!H:H,E159)=1,IF(Paramètres!$E$3=Paramètres!$A$23,"Belfort/Montbéliard",IF(Paramètres!$E$3=Paramètres!$A$24,"Doubs","Franche-Comté")),IF(COUNTIF(Paramètres!I:I,E159)=1,IF(Paramètres!$E$3=Paramètres!$A$23,"Belfort/Montbéliard",IF(Paramètres!$E$3=Paramètres!$A$24,"Belfort","Franche-Comté")),IF(COUNTIF(Paramètres!J:J,E159)=1,IF(Paramètres!$E$3=Paramètres!$A$25,"Franche-Comté","Haute-Saône"),IF(COUNTIF(Paramètres!K:K,E159)=1,IF(Paramètres!$E$3=Paramètres!$A$25,"Franche-Comté","Jura"),IF(COUNTIF(Paramètres!G:G,E159)=1,IF(Paramètres!$E$3=Paramètres!$A$23,"Besançon",IF(Paramètres!$E$3=Paramètres!$A$24,"Doubs","Franche-Comté")),"*** INCONNU ***"))))))</f>
        <v>Franche-Comté</v>
      </c>
      <c r="G159" s="36">
        <f>LOOKUP(Z159-Paramètres!$E$1,Paramètres!$A$1:$A$20)</f>
        <v>-40</v>
      </c>
      <c r="H159" s="36" t="str">
        <f>LOOKUP(G159,Paramètres!$A$1:$B$20)</f>
        <v>S</v>
      </c>
      <c r="I159" s="37">
        <f t="shared" si="22"/>
        <v>5</v>
      </c>
      <c r="J159" s="116">
        <v>526</v>
      </c>
      <c r="K159" s="25" t="s">
        <v>647</v>
      </c>
      <c r="L159" s="47"/>
      <c r="M159" s="47"/>
      <c r="N159" s="52"/>
      <c r="O159" s="77" t="str">
        <f t="shared" si="23"/>
        <v>9F</v>
      </c>
      <c r="P159" s="91">
        <f t="shared" si="24"/>
        <v>9000000</v>
      </c>
      <c r="Q159" s="91">
        <f t="shared" si="25"/>
        <v>0</v>
      </c>
      <c r="R159" s="91">
        <f t="shared" si="26"/>
        <v>0</v>
      </c>
      <c r="S159" s="91">
        <f t="shared" si="27"/>
        <v>0</v>
      </c>
      <c r="T159" s="91">
        <f t="shared" si="28"/>
        <v>9000000</v>
      </c>
      <c r="U159" s="92" t="str">
        <f t="shared" si="29"/>
        <v>9F</v>
      </c>
      <c r="V159" s="93">
        <f t="shared" si="30"/>
        <v>0</v>
      </c>
      <c r="W159" s="92" t="str">
        <f t="shared" si="31"/>
        <v>9F</v>
      </c>
      <c r="X159" s="93">
        <f t="shared" si="32"/>
        <v>0</v>
      </c>
      <c r="Y159" s="36" t="str">
        <f ca="1">LOOKUP(G159,Paramètres!$A$1:$A$20,Paramètres!$C$1:$C$21)</f>
        <v>+18</v>
      </c>
      <c r="Z159" s="25">
        <v>1977</v>
      </c>
      <c r="AA159" s="25" t="s">
        <v>1156</v>
      </c>
      <c r="AB159" s="59"/>
      <c r="AC159" s="42"/>
      <c r="AD159" s="42" t="str">
        <f>IF(ISNA(VLOOKUP(D159,'Liste en forme Garçons'!$C:$C,1,FALSE)),"","*")</f>
        <v>*</v>
      </c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</row>
    <row r="160" spans="1:46" s="43" customFormat="1" x14ac:dyDescent="0.35">
      <c r="A160" s="65"/>
      <c r="B160" s="32" t="s">
        <v>46</v>
      </c>
      <c r="C160" s="32" t="s">
        <v>303</v>
      </c>
      <c r="D160" s="138" t="s">
        <v>1545</v>
      </c>
      <c r="E160" s="49" t="s">
        <v>1190</v>
      </c>
      <c r="F160" s="97" t="str">
        <f>IF(E160="","",IF(COUNTIF(Paramètres!H:H,E160)=1,IF(Paramètres!$E$3=Paramètres!$A$23,"Belfort/Montbéliard",IF(Paramètres!$E$3=Paramètres!$A$24,"Doubs","Franche-Comté")),IF(COUNTIF(Paramètres!I:I,E160)=1,IF(Paramètres!$E$3=Paramètres!$A$23,"Belfort/Montbéliard",IF(Paramètres!$E$3=Paramètres!$A$24,"Belfort","Franche-Comté")),IF(COUNTIF(Paramètres!J:J,E160)=1,IF(Paramètres!$E$3=Paramètres!$A$25,"Franche-Comté","Haute-Saône"),IF(COUNTIF(Paramètres!K:K,E160)=1,IF(Paramètres!$E$3=Paramètres!$A$25,"Franche-Comté","Jura"),IF(COUNTIF(Paramètres!G:G,E160)=1,IF(Paramètres!$E$3=Paramètres!$A$23,"Besançon",IF(Paramètres!$E$3=Paramètres!$A$24,"Doubs","Franche-Comté")),"*** INCONNU ***"))))))</f>
        <v>Franche-Comté</v>
      </c>
      <c r="G160" s="36">
        <f>LOOKUP(Z160-Paramètres!$E$1,Paramètres!$A$1:$A$20)</f>
        <v>-70</v>
      </c>
      <c r="H160" s="36" t="str">
        <f>LOOKUP(G160,Paramètres!$A$1:$B$20)</f>
        <v>V3</v>
      </c>
      <c r="I160" s="37">
        <f t="shared" si="22"/>
        <v>6</v>
      </c>
      <c r="J160" s="116">
        <v>688</v>
      </c>
      <c r="K160" s="47" t="s">
        <v>231</v>
      </c>
      <c r="L160" s="47"/>
      <c r="M160" s="47"/>
      <c r="N160" s="38"/>
      <c r="O160" s="77" t="str">
        <f t="shared" si="23"/>
        <v>7F</v>
      </c>
      <c r="P160" s="91">
        <f t="shared" si="24"/>
        <v>7000000</v>
      </c>
      <c r="Q160" s="91">
        <f t="shared" si="25"/>
        <v>0</v>
      </c>
      <c r="R160" s="91">
        <f t="shared" si="26"/>
        <v>0</v>
      </c>
      <c r="S160" s="91">
        <f t="shared" si="27"/>
        <v>0</v>
      </c>
      <c r="T160" s="91">
        <f t="shared" si="28"/>
        <v>7000000</v>
      </c>
      <c r="U160" s="92" t="str">
        <f t="shared" si="29"/>
        <v>7F</v>
      </c>
      <c r="V160" s="93">
        <f t="shared" si="30"/>
        <v>0</v>
      </c>
      <c r="W160" s="92" t="str">
        <f t="shared" si="31"/>
        <v>7F</v>
      </c>
      <c r="X160" s="93">
        <f t="shared" si="32"/>
        <v>0</v>
      </c>
      <c r="Y160" s="36" t="str">
        <f ca="1">LOOKUP(G160,Paramètres!$A$1:$A$20,Paramètres!$C$1:$C$21)</f>
        <v>+18</v>
      </c>
      <c r="Z160" s="25">
        <v>1947</v>
      </c>
      <c r="AA160" s="25" t="s">
        <v>1156</v>
      </c>
      <c r="AB160" s="59"/>
      <c r="AC160" s="42"/>
      <c r="AD160" s="42" t="str">
        <f>IF(ISNA(VLOOKUP(D160,'Liste en forme Garçons'!$C:$C,1,FALSE)),"","*")</f>
        <v>*</v>
      </c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</row>
    <row r="161" spans="1:46" s="43" customFormat="1" x14ac:dyDescent="0.35">
      <c r="A161" s="65"/>
      <c r="B161" s="32" t="s">
        <v>1188</v>
      </c>
      <c r="C161" s="32" t="s">
        <v>1189</v>
      </c>
      <c r="D161" s="138" t="s">
        <v>1782</v>
      </c>
      <c r="E161" s="49" t="s">
        <v>331</v>
      </c>
      <c r="F161" s="97" t="str">
        <f>IF(E161="","",IF(COUNTIF(Paramètres!H:H,E161)=1,IF(Paramètres!$E$3=Paramètres!$A$23,"Belfort/Montbéliard",IF(Paramètres!$E$3=Paramètres!$A$24,"Doubs","Franche-Comté")),IF(COUNTIF(Paramètres!I:I,E161)=1,IF(Paramètres!$E$3=Paramètres!$A$23,"Belfort/Montbéliard",IF(Paramètres!$E$3=Paramètres!$A$24,"Belfort","Franche-Comté")),IF(COUNTIF(Paramètres!J:J,E161)=1,IF(Paramètres!$E$3=Paramètres!$A$25,"Franche-Comté","Haute-Saône"),IF(COUNTIF(Paramètres!K:K,E161)=1,IF(Paramètres!$E$3=Paramètres!$A$25,"Franche-Comté","Jura"),IF(COUNTIF(Paramètres!G:G,E161)=1,IF(Paramètres!$E$3=Paramètres!$A$23,"Besançon",IF(Paramètres!$E$3=Paramètres!$A$24,"Doubs","Franche-Comté")),"*** INCONNU ***"))))))</f>
        <v>Franche-Comté</v>
      </c>
      <c r="G161" s="36">
        <f>LOOKUP(Z161-Paramètres!$E$1,Paramètres!$A$1:$A$20)</f>
        <v>-40</v>
      </c>
      <c r="H161" s="36" t="str">
        <f>LOOKUP(G161,Paramètres!$A$1:$B$20)</f>
        <v>S</v>
      </c>
      <c r="I161" s="37">
        <f t="shared" si="22"/>
        <v>5</v>
      </c>
      <c r="J161" s="116">
        <v>500</v>
      </c>
      <c r="K161" s="47" t="s">
        <v>231</v>
      </c>
      <c r="L161" s="47"/>
      <c r="M161" s="47"/>
      <c r="N161" s="38"/>
      <c r="O161" s="77" t="str">
        <f t="shared" si="23"/>
        <v>7F</v>
      </c>
      <c r="P161" s="91">
        <f t="shared" si="24"/>
        <v>7000000</v>
      </c>
      <c r="Q161" s="91">
        <f t="shared" si="25"/>
        <v>0</v>
      </c>
      <c r="R161" s="91">
        <f t="shared" si="26"/>
        <v>0</v>
      </c>
      <c r="S161" s="91">
        <f t="shared" si="27"/>
        <v>0</v>
      </c>
      <c r="T161" s="91">
        <f t="shared" si="28"/>
        <v>7000000</v>
      </c>
      <c r="U161" s="92" t="str">
        <f t="shared" si="29"/>
        <v>7F</v>
      </c>
      <c r="V161" s="93">
        <f t="shared" si="30"/>
        <v>0</v>
      </c>
      <c r="W161" s="92" t="str">
        <f t="shared" si="31"/>
        <v>7F</v>
      </c>
      <c r="X161" s="93">
        <f t="shared" si="32"/>
        <v>0</v>
      </c>
      <c r="Y161" s="36" t="str">
        <f ca="1">LOOKUP(G161,Paramètres!$A$1:$A$20,Paramètres!$C$1:$C$21)</f>
        <v>+18</v>
      </c>
      <c r="Z161" s="25">
        <v>1976</v>
      </c>
      <c r="AA161" s="25" t="s">
        <v>1156</v>
      </c>
      <c r="AB161" s="59"/>
      <c r="AC161" s="42"/>
      <c r="AD161" s="42" t="str">
        <f>IF(ISNA(VLOOKUP(D161,'Liste en forme Garçons'!$C:$C,1,FALSE)),"","*")</f>
        <v>*</v>
      </c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</row>
    <row r="162" spans="1:46" s="43" customFormat="1" x14ac:dyDescent="0.35">
      <c r="A162" s="65"/>
      <c r="B162" s="32" t="s">
        <v>298</v>
      </c>
      <c r="C162" s="32" t="s">
        <v>91</v>
      </c>
      <c r="D162" s="138" t="s">
        <v>1647</v>
      </c>
      <c r="E162" s="49" t="s">
        <v>1128</v>
      </c>
      <c r="F162" s="97" t="str">
        <f>IF(E162="","",IF(COUNTIF(Paramètres!H:H,E162)=1,IF(Paramètres!$E$3=Paramètres!$A$23,"Belfort/Montbéliard",IF(Paramètres!$E$3=Paramètres!$A$24,"Doubs","Franche-Comté")),IF(COUNTIF(Paramètres!I:I,E162)=1,IF(Paramètres!$E$3=Paramètres!$A$23,"Belfort/Montbéliard",IF(Paramètres!$E$3=Paramètres!$A$24,"Belfort","Franche-Comté")),IF(COUNTIF(Paramètres!J:J,E162)=1,IF(Paramètres!$E$3=Paramètres!$A$25,"Franche-Comté","Haute-Saône"),IF(COUNTIF(Paramètres!K:K,E162)=1,IF(Paramètres!$E$3=Paramètres!$A$25,"Franche-Comté","Jura"),IF(COUNTIF(Paramètres!G:G,E162)=1,IF(Paramètres!$E$3=Paramètres!$A$23,"Besançon",IF(Paramètres!$E$3=Paramètres!$A$24,"Doubs","Franche-Comté")),"*** INCONNU ***"))))))</f>
        <v>Franche-Comté</v>
      </c>
      <c r="G162" s="36">
        <f>LOOKUP(Z162-Paramètres!$E$1,Paramètres!$A$1:$A$20)</f>
        <v>-50</v>
      </c>
      <c r="H162" s="36" t="str">
        <f>LOOKUP(G162,Paramètres!$A$1:$B$20)</f>
        <v>V1</v>
      </c>
      <c r="I162" s="37">
        <f t="shared" si="22"/>
        <v>7</v>
      </c>
      <c r="J162" s="116">
        <v>714</v>
      </c>
      <c r="K162" s="25" t="s">
        <v>232</v>
      </c>
      <c r="L162" s="25"/>
      <c r="M162" s="25"/>
      <c r="N162" s="52"/>
      <c r="O162" s="77" t="str">
        <f t="shared" si="23"/>
        <v>5F</v>
      </c>
      <c r="P162" s="91">
        <f t="shared" si="24"/>
        <v>5000000</v>
      </c>
      <c r="Q162" s="91">
        <f t="shared" si="25"/>
        <v>0</v>
      </c>
      <c r="R162" s="91">
        <f t="shared" si="26"/>
        <v>0</v>
      </c>
      <c r="S162" s="91">
        <f t="shared" si="27"/>
        <v>0</v>
      </c>
      <c r="T162" s="91">
        <f t="shared" si="28"/>
        <v>5000000</v>
      </c>
      <c r="U162" s="92" t="str">
        <f t="shared" si="29"/>
        <v>5F</v>
      </c>
      <c r="V162" s="93">
        <f t="shared" si="30"/>
        <v>0</v>
      </c>
      <c r="W162" s="92" t="str">
        <f t="shared" si="31"/>
        <v>5F</v>
      </c>
      <c r="X162" s="93">
        <f t="shared" si="32"/>
        <v>0</v>
      </c>
      <c r="Y162" s="36" t="str">
        <f ca="1">LOOKUP(G162,Paramètres!$A$1:$A$20,Paramètres!$C$1:$C$21)</f>
        <v>+18</v>
      </c>
      <c r="Z162" s="25">
        <v>1971</v>
      </c>
      <c r="AA162" s="25" t="s">
        <v>1156</v>
      </c>
      <c r="AB162" s="59"/>
      <c r="AC162" s="42"/>
      <c r="AD162" s="42" t="str">
        <f>IF(ISNA(VLOOKUP(D162,'Liste en forme Garçons'!$C:$C,1,FALSE)),"","*")</f>
        <v>*</v>
      </c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</row>
    <row r="163" spans="1:46" s="43" customFormat="1" x14ac:dyDescent="0.35">
      <c r="A163" s="65"/>
      <c r="B163" s="32" t="s">
        <v>402</v>
      </c>
      <c r="C163" s="32" t="s">
        <v>401</v>
      </c>
      <c r="D163" s="138" t="s">
        <v>1213</v>
      </c>
      <c r="E163" s="49" t="s">
        <v>332</v>
      </c>
      <c r="F163" s="97" t="str">
        <f>IF(E163="","",IF(COUNTIF(Paramètres!H:H,E163)=1,IF(Paramètres!$E$3=Paramètres!$A$23,"Belfort/Montbéliard",IF(Paramètres!$E$3=Paramètres!$A$24,"Doubs","Franche-Comté")),IF(COUNTIF(Paramètres!I:I,E163)=1,IF(Paramètres!$E$3=Paramètres!$A$23,"Belfort/Montbéliard",IF(Paramètres!$E$3=Paramètres!$A$24,"Belfort","Franche-Comté")),IF(COUNTIF(Paramètres!J:J,E163)=1,IF(Paramètres!$E$3=Paramètres!$A$25,"Franche-Comté","Haute-Saône"),IF(COUNTIF(Paramètres!K:K,E163)=1,IF(Paramètres!$E$3=Paramètres!$A$25,"Franche-Comté","Jura"),IF(COUNTIF(Paramètres!G:G,E163)=1,IF(Paramètres!$E$3=Paramètres!$A$23,"Besançon",IF(Paramètres!$E$3=Paramètres!$A$24,"Doubs","Franche-Comté")),"*** INCONNU ***"))))))</f>
        <v>Franche-Comté</v>
      </c>
      <c r="G163" s="36">
        <f>LOOKUP(Z163-Paramètres!$E$1,Paramètres!$A$1:$A$20)</f>
        <v>-90</v>
      </c>
      <c r="H163" s="36" t="str">
        <f>LOOKUP(G163,Paramètres!$A$1:$B$20)</f>
        <v>V5</v>
      </c>
      <c r="I163" s="37">
        <f t="shared" si="22"/>
        <v>5</v>
      </c>
      <c r="J163" s="116">
        <v>517</v>
      </c>
      <c r="K163" s="25" t="s">
        <v>232</v>
      </c>
      <c r="L163" s="25"/>
      <c r="M163" s="25"/>
      <c r="N163" s="52"/>
      <c r="O163" s="77" t="str">
        <f t="shared" si="23"/>
        <v>5F</v>
      </c>
      <c r="P163" s="91">
        <f t="shared" si="24"/>
        <v>5000000</v>
      </c>
      <c r="Q163" s="91">
        <f t="shared" si="25"/>
        <v>0</v>
      </c>
      <c r="R163" s="91">
        <f t="shared" si="26"/>
        <v>0</v>
      </c>
      <c r="S163" s="91">
        <f t="shared" si="27"/>
        <v>0</v>
      </c>
      <c r="T163" s="91">
        <f t="shared" si="28"/>
        <v>5000000</v>
      </c>
      <c r="U163" s="92" t="str">
        <f t="shared" si="29"/>
        <v>5F</v>
      </c>
      <c r="V163" s="93">
        <f t="shared" si="30"/>
        <v>0</v>
      </c>
      <c r="W163" s="92" t="str">
        <f t="shared" si="31"/>
        <v>5F</v>
      </c>
      <c r="X163" s="93">
        <f t="shared" si="32"/>
        <v>0</v>
      </c>
      <c r="Y163" s="36" t="str">
        <f ca="1">LOOKUP(G163,Paramètres!$A$1:$A$20,Paramètres!$C$1:$C$21)</f>
        <v>+18</v>
      </c>
      <c r="Z163" s="25">
        <v>1927</v>
      </c>
      <c r="AA163" s="25" t="s">
        <v>1156</v>
      </c>
      <c r="AB163" s="59"/>
      <c r="AC163" s="42"/>
      <c r="AD163" s="42" t="str">
        <f>IF(ISNA(VLOOKUP(D163,'Liste en forme Garçons'!$C:$C,1,FALSE)),"","*")</f>
        <v>*</v>
      </c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</row>
    <row r="164" spans="1:46" s="43" customFormat="1" x14ac:dyDescent="0.35">
      <c r="A164" s="65"/>
      <c r="B164" s="32" t="s">
        <v>30</v>
      </c>
      <c r="C164" s="32" t="s">
        <v>305</v>
      </c>
      <c r="D164" s="138" t="s">
        <v>1646</v>
      </c>
      <c r="E164" s="49" t="s">
        <v>50</v>
      </c>
      <c r="F164" s="97" t="str">
        <f>IF(E164="","",IF(COUNTIF(Paramètres!H:H,E164)=1,IF(Paramètres!$E$3=Paramètres!$A$23,"Belfort/Montbéliard",IF(Paramètres!$E$3=Paramètres!$A$24,"Doubs","Franche-Comté")),IF(COUNTIF(Paramètres!I:I,E164)=1,IF(Paramètres!$E$3=Paramètres!$A$23,"Belfort/Montbéliard",IF(Paramètres!$E$3=Paramètres!$A$24,"Belfort","Franche-Comté")),IF(COUNTIF(Paramètres!J:J,E164)=1,IF(Paramètres!$E$3=Paramètres!$A$25,"Franche-Comté","Haute-Saône"),IF(COUNTIF(Paramètres!K:K,E164)=1,IF(Paramètres!$E$3=Paramètres!$A$25,"Franche-Comté","Jura"),IF(COUNTIF(Paramètres!G:G,E164)=1,IF(Paramètres!$E$3=Paramètres!$A$23,"Besançon",IF(Paramètres!$E$3=Paramètres!$A$24,"Doubs","Franche-Comté")),"*** INCONNU ***"))))))</f>
        <v>Franche-Comté</v>
      </c>
      <c r="G164" s="36">
        <f>LOOKUP(Z164-Paramètres!$E$1,Paramètres!$A$1:$A$20)</f>
        <v>-50</v>
      </c>
      <c r="H164" s="36" t="str">
        <f>LOOKUP(G164,Paramètres!$A$1:$B$20)</f>
        <v>V1</v>
      </c>
      <c r="I164" s="37">
        <f t="shared" si="22"/>
        <v>6</v>
      </c>
      <c r="J164" s="116">
        <v>607</v>
      </c>
      <c r="K164" s="25" t="s">
        <v>233</v>
      </c>
      <c r="L164" s="25"/>
      <c r="M164" s="25"/>
      <c r="N164" s="52"/>
      <c r="O164" s="77" t="str">
        <f t="shared" si="23"/>
        <v>4F</v>
      </c>
      <c r="P164" s="91">
        <f t="shared" si="24"/>
        <v>4000000</v>
      </c>
      <c r="Q164" s="91">
        <f t="shared" si="25"/>
        <v>0</v>
      </c>
      <c r="R164" s="91">
        <f t="shared" si="26"/>
        <v>0</v>
      </c>
      <c r="S164" s="91">
        <f t="shared" si="27"/>
        <v>0</v>
      </c>
      <c r="T164" s="91">
        <f t="shared" si="28"/>
        <v>4000000</v>
      </c>
      <c r="U164" s="92" t="str">
        <f t="shared" si="29"/>
        <v>4F</v>
      </c>
      <c r="V164" s="93">
        <f t="shared" si="30"/>
        <v>0</v>
      </c>
      <c r="W164" s="92" t="str">
        <f t="shared" si="31"/>
        <v>4F</v>
      </c>
      <c r="X164" s="93">
        <f t="shared" si="32"/>
        <v>0</v>
      </c>
      <c r="Y164" s="36" t="str">
        <f ca="1">LOOKUP(G164,Paramètres!$A$1:$A$20,Paramètres!$C$1:$C$21)</f>
        <v>+18</v>
      </c>
      <c r="Z164" s="25">
        <v>1968</v>
      </c>
      <c r="AA164" s="25" t="s">
        <v>1156</v>
      </c>
      <c r="AB164" s="59"/>
      <c r="AC164" s="42"/>
      <c r="AD164" s="42" t="str">
        <f>IF(ISNA(VLOOKUP(D164,'Liste en forme Garçons'!$C:$C,1,FALSE)),"","*")</f>
        <v>*</v>
      </c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</row>
    <row r="165" spans="1:46" s="43" customFormat="1" x14ac:dyDescent="0.35">
      <c r="A165" s="65"/>
      <c r="B165" s="32" t="s">
        <v>354</v>
      </c>
      <c r="C165" s="32" t="s">
        <v>3232</v>
      </c>
      <c r="D165" s="138" t="s">
        <v>3233</v>
      </c>
      <c r="E165" s="49" t="s">
        <v>695</v>
      </c>
      <c r="F165" s="97" t="str">
        <f>IF(E165="","",IF(COUNTIF(Paramètres!H:H,E165)=1,IF(Paramètres!$E$3=Paramètres!$A$23,"Belfort/Montbéliard",IF(Paramètres!$E$3=Paramètres!$A$24,"Doubs","Franche-Comté")),IF(COUNTIF(Paramètres!I:I,E165)=1,IF(Paramètres!$E$3=Paramètres!$A$23,"Belfort/Montbéliard",IF(Paramètres!$E$3=Paramètres!$A$24,"Belfort","Franche-Comté")),IF(COUNTIF(Paramètres!J:J,E165)=1,IF(Paramètres!$E$3=Paramètres!$A$25,"Franche-Comté","Haute-Saône"),IF(COUNTIF(Paramètres!K:K,E165)=1,IF(Paramètres!$E$3=Paramètres!$A$25,"Franche-Comté","Jura"),IF(COUNTIF(Paramètres!G:G,E165)=1,IF(Paramètres!$E$3=Paramètres!$A$23,"Besançon",IF(Paramètres!$E$3=Paramètres!$A$24,"Doubs","Franche-Comté")),"*** INCONNU ***"))))))</f>
        <v>Franche-Comté</v>
      </c>
      <c r="G165" s="36">
        <f>LOOKUP(Z165-Paramètres!$E$1,Paramètres!$A$1:$A$20)</f>
        <v>-60</v>
      </c>
      <c r="H165" s="36" t="str">
        <f>LOOKUP(G165,Paramètres!$A$1:$B$20)</f>
        <v>V2</v>
      </c>
      <c r="I165" s="37">
        <f t="shared" si="22"/>
        <v>5</v>
      </c>
      <c r="J165" s="116">
        <v>500</v>
      </c>
      <c r="K165" s="47" t="s">
        <v>233</v>
      </c>
      <c r="L165" s="47"/>
      <c r="M165" s="25"/>
      <c r="N165" s="52"/>
      <c r="O165" s="77" t="str">
        <f t="shared" si="23"/>
        <v>4F</v>
      </c>
      <c r="P165" s="91">
        <f t="shared" si="24"/>
        <v>4000000</v>
      </c>
      <c r="Q165" s="91">
        <f t="shared" si="25"/>
        <v>0</v>
      </c>
      <c r="R165" s="91">
        <f t="shared" si="26"/>
        <v>0</v>
      </c>
      <c r="S165" s="91">
        <f t="shared" si="27"/>
        <v>0</v>
      </c>
      <c r="T165" s="91">
        <f t="shared" si="28"/>
        <v>4000000</v>
      </c>
      <c r="U165" s="92" t="str">
        <f t="shared" si="29"/>
        <v>4F</v>
      </c>
      <c r="V165" s="93">
        <f t="shared" si="30"/>
        <v>0</v>
      </c>
      <c r="W165" s="92" t="str">
        <f t="shared" si="31"/>
        <v>4F</v>
      </c>
      <c r="X165" s="93">
        <f t="shared" si="32"/>
        <v>0</v>
      </c>
      <c r="Y165" s="36" t="str">
        <f ca="1">LOOKUP(G165,Paramètres!$A$1:$A$20,Paramètres!$C$1:$C$21)</f>
        <v>+18</v>
      </c>
      <c r="Z165" s="25">
        <v>1963</v>
      </c>
      <c r="AA165" s="25" t="s">
        <v>1156</v>
      </c>
      <c r="AB165" s="59"/>
      <c r="AC165" s="42"/>
      <c r="AD165" s="42" t="str">
        <f>IF(ISNA(VLOOKUP(D165,'Liste en forme Garçons'!$C:$C,1,FALSE)),"","*")</f>
        <v>*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</row>
    <row r="166" spans="1:46" s="43" customFormat="1" x14ac:dyDescent="0.35">
      <c r="A166" s="65"/>
      <c r="B166" s="32" t="s">
        <v>13</v>
      </c>
      <c r="C166" s="32" t="s">
        <v>144</v>
      </c>
      <c r="D166" s="138" t="s">
        <v>1671</v>
      </c>
      <c r="E166" s="33" t="s">
        <v>45</v>
      </c>
      <c r="F166" s="97" t="str">
        <f>IF(E166="","",IF(COUNTIF(Paramètres!H:H,E166)=1,IF(Paramètres!$E$3=Paramètres!$A$23,"Belfort/Montbéliard",IF(Paramètres!$E$3=Paramètres!$A$24,"Doubs","Franche-Comté")),IF(COUNTIF(Paramètres!I:I,E166)=1,IF(Paramètres!$E$3=Paramètres!$A$23,"Belfort/Montbéliard",IF(Paramètres!$E$3=Paramètres!$A$24,"Belfort","Franche-Comté")),IF(COUNTIF(Paramètres!J:J,E166)=1,IF(Paramètres!$E$3=Paramètres!$A$25,"Franche-Comté","Haute-Saône"),IF(COUNTIF(Paramètres!K:K,E166)=1,IF(Paramètres!$E$3=Paramètres!$A$25,"Franche-Comté","Jura"),IF(COUNTIF(Paramètres!G:G,E166)=1,IF(Paramètres!$E$3=Paramètres!$A$23,"Besançon",IF(Paramètres!$E$3=Paramètres!$A$24,"Doubs","Franche-Comté")),"*** INCONNU ***"))))))</f>
        <v>Franche-Comté</v>
      </c>
      <c r="G166" s="36">
        <f>LOOKUP(Z166-Paramètres!$E$1,Paramètres!$A$1:$A$20)</f>
        <v>-40</v>
      </c>
      <c r="H166" s="36" t="str">
        <f>LOOKUP(G166,Paramètres!$A$1:$B$20)</f>
        <v>S</v>
      </c>
      <c r="I166" s="37">
        <f t="shared" si="22"/>
        <v>7</v>
      </c>
      <c r="J166" s="116">
        <v>798</v>
      </c>
      <c r="K166" s="25" t="s">
        <v>234</v>
      </c>
      <c r="L166" s="47"/>
      <c r="M166" s="47"/>
      <c r="N166" s="38"/>
      <c r="O166" s="77" t="str">
        <f t="shared" si="23"/>
        <v>3F</v>
      </c>
      <c r="P166" s="91">
        <f t="shared" si="24"/>
        <v>3000000</v>
      </c>
      <c r="Q166" s="91">
        <f t="shared" si="25"/>
        <v>0</v>
      </c>
      <c r="R166" s="91">
        <f t="shared" si="26"/>
        <v>0</v>
      </c>
      <c r="S166" s="91">
        <f t="shared" si="27"/>
        <v>0</v>
      </c>
      <c r="T166" s="91">
        <f t="shared" si="28"/>
        <v>3000000</v>
      </c>
      <c r="U166" s="92" t="str">
        <f t="shared" si="29"/>
        <v>3F</v>
      </c>
      <c r="V166" s="93">
        <f t="shared" si="30"/>
        <v>0</v>
      </c>
      <c r="W166" s="92" t="str">
        <f t="shared" si="31"/>
        <v>3F</v>
      </c>
      <c r="X166" s="93">
        <f t="shared" si="32"/>
        <v>0</v>
      </c>
      <c r="Y166" s="36" t="str">
        <f ca="1">LOOKUP(G166,Paramètres!$A$1:$A$20,Paramètres!$C$1:$C$21)</f>
        <v>+18</v>
      </c>
      <c r="Z166" s="25">
        <v>1987</v>
      </c>
      <c r="AA166" s="25" t="s">
        <v>1156</v>
      </c>
      <c r="AB166" s="59" t="s">
        <v>3234</v>
      </c>
      <c r="AC166" s="42"/>
      <c r="AD166" s="42" t="str">
        <f>IF(ISNA(VLOOKUP(D166,'Liste en forme Garçons'!$C:$C,1,FALSE)),"","*")</f>
        <v>*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</row>
    <row r="167" spans="1:46" s="43" customFormat="1" x14ac:dyDescent="0.35">
      <c r="A167" s="65"/>
      <c r="B167" s="32" t="s">
        <v>825</v>
      </c>
      <c r="C167" s="32" t="s">
        <v>3235</v>
      </c>
      <c r="D167" s="138" t="s">
        <v>3236</v>
      </c>
      <c r="E167" s="49" t="s">
        <v>695</v>
      </c>
      <c r="F167" s="97" t="str">
        <f>IF(E167="","",IF(COUNTIF(Paramètres!H:H,E167)=1,IF(Paramètres!$E$3=Paramètres!$A$23,"Belfort/Montbéliard",IF(Paramètres!$E$3=Paramètres!$A$24,"Doubs","Franche-Comté")),IF(COUNTIF(Paramètres!I:I,E167)=1,IF(Paramètres!$E$3=Paramètres!$A$23,"Belfort/Montbéliard",IF(Paramètres!$E$3=Paramètres!$A$24,"Belfort","Franche-Comté")),IF(COUNTIF(Paramètres!J:J,E167)=1,IF(Paramètres!$E$3=Paramètres!$A$25,"Franche-Comté","Haute-Saône"),IF(COUNTIF(Paramètres!K:K,E167)=1,IF(Paramètres!$E$3=Paramètres!$A$25,"Franche-Comté","Jura"),IF(COUNTIF(Paramètres!G:G,E167)=1,IF(Paramètres!$E$3=Paramètres!$A$23,"Besançon",IF(Paramètres!$E$3=Paramètres!$A$24,"Doubs","Franche-Comté")),"*** INCONNU ***"))))))</f>
        <v>Franche-Comté</v>
      </c>
      <c r="G167" s="36">
        <f>LOOKUP(Z167-Paramètres!$E$1,Paramètres!$A$1:$A$20)</f>
        <v>-60</v>
      </c>
      <c r="H167" s="36" t="str">
        <f>LOOKUP(G167,Paramètres!$A$1:$B$20)</f>
        <v>V2</v>
      </c>
      <c r="I167" s="37">
        <f t="shared" si="22"/>
        <v>5</v>
      </c>
      <c r="J167" s="116">
        <v>500</v>
      </c>
      <c r="K167" s="47" t="s">
        <v>234</v>
      </c>
      <c r="L167" s="47"/>
      <c r="M167" s="25"/>
      <c r="N167" s="52"/>
      <c r="O167" s="77" t="str">
        <f t="shared" si="23"/>
        <v>3F</v>
      </c>
      <c r="P167" s="91">
        <f t="shared" si="24"/>
        <v>3000000</v>
      </c>
      <c r="Q167" s="91">
        <f t="shared" si="25"/>
        <v>0</v>
      </c>
      <c r="R167" s="91">
        <f t="shared" si="26"/>
        <v>0</v>
      </c>
      <c r="S167" s="91">
        <f t="shared" si="27"/>
        <v>0</v>
      </c>
      <c r="T167" s="91">
        <f t="shared" si="28"/>
        <v>3000000</v>
      </c>
      <c r="U167" s="92" t="str">
        <f t="shared" si="29"/>
        <v>3F</v>
      </c>
      <c r="V167" s="93">
        <f t="shared" si="30"/>
        <v>0</v>
      </c>
      <c r="W167" s="92" t="str">
        <f t="shared" si="31"/>
        <v>3F</v>
      </c>
      <c r="X167" s="93">
        <f t="shared" si="32"/>
        <v>0</v>
      </c>
      <c r="Y167" s="36" t="str">
        <f ca="1">LOOKUP(G167,Paramètres!$A$1:$A$20,Paramètres!$C$1:$C$21)</f>
        <v>+18</v>
      </c>
      <c r="Z167" s="25">
        <v>1964</v>
      </c>
      <c r="AA167" s="25" t="s">
        <v>1156</v>
      </c>
      <c r="AB167" s="59"/>
      <c r="AC167" s="42"/>
      <c r="AD167" s="42" t="str">
        <f>IF(ISNA(VLOOKUP(D167,'Liste en forme Garçons'!$C:$C,1,FALSE)),"","*")</f>
        <v>*</v>
      </c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</row>
    <row r="168" spans="1:46" s="43" customFormat="1" x14ac:dyDescent="0.35">
      <c r="A168" s="65"/>
      <c r="B168" s="46" t="s">
        <v>2941</v>
      </c>
      <c r="C168" s="46" t="s">
        <v>2940</v>
      </c>
      <c r="D168" s="136" t="s">
        <v>2986</v>
      </c>
      <c r="E168" s="45" t="s">
        <v>147</v>
      </c>
      <c r="F168" s="97" t="str">
        <f>IF(E168="","",IF(COUNTIF(Paramètres!H:H,E168)=1,IF(Paramètres!$E$3=Paramètres!$A$23,"Belfort/Montbéliard",IF(Paramètres!$E$3=Paramètres!$A$24,"Doubs","Franche-Comté")),IF(COUNTIF(Paramètres!I:I,E168)=1,IF(Paramètres!$E$3=Paramètres!$A$23,"Belfort/Montbéliard",IF(Paramètres!$E$3=Paramètres!$A$24,"Belfort","Franche-Comté")),IF(COUNTIF(Paramètres!J:J,E168)=1,IF(Paramètres!$E$3=Paramètres!$A$25,"Franche-Comté","Haute-Saône"),IF(COUNTIF(Paramètres!K:K,E168)=1,IF(Paramètres!$E$3=Paramètres!$A$25,"Franche-Comté","Jura"),IF(COUNTIF(Paramètres!G:G,E168)=1,IF(Paramètres!$E$3=Paramètres!$A$23,"Besançon",IF(Paramètres!$E$3=Paramètres!$A$24,"Doubs","Franche-Comté")),"*** INCONNU ***"))))))</f>
        <v>Franche-Comté</v>
      </c>
      <c r="G168" s="36">
        <f>LOOKUP(Z168-Paramètres!$E$1,Paramètres!$A$1:$A$20)</f>
        <v>-21</v>
      </c>
      <c r="H168" s="36" t="str">
        <f>LOOKUP(G168,Paramètres!$A$1:$B$20)</f>
        <v>S</v>
      </c>
      <c r="I168" s="37">
        <f t="shared" si="22"/>
        <v>5</v>
      </c>
      <c r="J168" s="116">
        <v>584</v>
      </c>
      <c r="K168" s="38" t="s">
        <v>235</v>
      </c>
      <c r="L168" s="38"/>
      <c r="M168" s="52"/>
      <c r="N168" s="52"/>
      <c r="O168" s="77" t="str">
        <f t="shared" si="23"/>
        <v>2F</v>
      </c>
      <c r="P168" s="91">
        <f t="shared" si="24"/>
        <v>2000000</v>
      </c>
      <c r="Q168" s="91">
        <f t="shared" si="25"/>
        <v>0</v>
      </c>
      <c r="R168" s="91">
        <f t="shared" si="26"/>
        <v>0</v>
      </c>
      <c r="S168" s="91">
        <f t="shared" si="27"/>
        <v>0</v>
      </c>
      <c r="T168" s="91">
        <f t="shared" si="28"/>
        <v>2000000</v>
      </c>
      <c r="U168" s="92" t="str">
        <f t="shared" si="29"/>
        <v>2F</v>
      </c>
      <c r="V168" s="93">
        <f t="shared" si="30"/>
        <v>0</v>
      </c>
      <c r="W168" s="92" t="str">
        <f t="shared" si="31"/>
        <v>2F</v>
      </c>
      <c r="X168" s="93">
        <f t="shared" si="32"/>
        <v>0</v>
      </c>
      <c r="Y168" s="36" t="str">
        <f ca="1">LOOKUP(G168,Paramètres!$A$1:$A$20,Paramètres!$C$1:$C$21)</f>
        <v>+18</v>
      </c>
      <c r="Z168" s="25">
        <v>1995</v>
      </c>
      <c r="AA168" s="25" t="s">
        <v>1156</v>
      </c>
      <c r="AB168" s="59"/>
      <c r="AC168" s="42"/>
      <c r="AD168" s="42" t="str">
        <f>IF(ISNA(VLOOKUP(D168,'Liste en forme Garçons'!$C:$C,1,FALSE)),"","*")</f>
        <v>*</v>
      </c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</row>
    <row r="169" spans="1:46" s="43" customFormat="1" x14ac:dyDescent="0.35">
      <c r="A169" s="65"/>
      <c r="B169" s="32" t="s">
        <v>396</v>
      </c>
      <c r="C169" s="32" t="s">
        <v>395</v>
      </c>
      <c r="D169" s="138" t="s">
        <v>1760</v>
      </c>
      <c r="E169" s="49" t="s">
        <v>333</v>
      </c>
      <c r="F169" s="97" t="str">
        <f>IF(E169="","",IF(COUNTIF(Paramètres!H:H,E169)=1,IF(Paramètres!$E$3=Paramètres!$A$23,"Belfort/Montbéliard",IF(Paramètres!$E$3=Paramètres!$A$24,"Doubs","Franche-Comté")),IF(COUNTIF(Paramètres!I:I,E169)=1,IF(Paramètres!$E$3=Paramètres!$A$23,"Belfort/Montbéliard",IF(Paramètres!$E$3=Paramètres!$A$24,"Belfort","Franche-Comté")),IF(COUNTIF(Paramètres!J:J,E169)=1,IF(Paramètres!$E$3=Paramètres!$A$25,"Franche-Comté","Haute-Saône"),IF(COUNTIF(Paramètres!K:K,E169)=1,IF(Paramètres!$E$3=Paramètres!$A$25,"Franche-Comté","Jura"),IF(COUNTIF(Paramètres!G:G,E169)=1,IF(Paramètres!$E$3=Paramètres!$A$23,"Besançon",IF(Paramètres!$E$3=Paramètres!$A$24,"Doubs","Franche-Comté")),"*** INCONNU ***"))))))</f>
        <v>Franche-Comté</v>
      </c>
      <c r="G169" s="36">
        <f>LOOKUP(Z169-Paramètres!$E$1,Paramètres!$A$1:$A$20)</f>
        <v>-70</v>
      </c>
      <c r="H169" s="36" t="str">
        <f>LOOKUP(G169,Paramètres!$A$1:$B$20)</f>
        <v>V3</v>
      </c>
      <c r="I169" s="37">
        <f t="shared" si="22"/>
        <v>5</v>
      </c>
      <c r="J169" s="116">
        <v>500</v>
      </c>
      <c r="K169" s="25" t="s">
        <v>235</v>
      </c>
      <c r="L169" s="25"/>
      <c r="M169" s="25"/>
      <c r="N169" s="52"/>
      <c r="O169" s="77" t="str">
        <f t="shared" si="23"/>
        <v>2F</v>
      </c>
      <c r="P169" s="91">
        <f t="shared" si="24"/>
        <v>2000000</v>
      </c>
      <c r="Q169" s="91">
        <f t="shared" si="25"/>
        <v>0</v>
      </c>
      <c r="R169" s="91">
        <f t="shared" si="26"/>
        <v>0</v>
      </c>
      <c r="S169" s="91">
        <f t="shared" si="27"/>
        <v>0</v>
      </c>
      <c r="T169" s="91">
        <f t="shared" si="28"/>
        <v>2000000</v>
      </c>
      <c r="U169" s="92" t="str">
        <f t="shared" si="29"/>
        <v>2F</v>
      </c>
      <c r="V169" s="93">
        <f t="shared" si="30"/>
        <v>0</v>
      </c>
      <c r="W169" s="92" t="str">
        <f t="shared" si="31"/>
        <v>2F</v>
      </c>
      <c r="X169" s="93">
        <f t="shared" si="32"/>
        <v>0</v>
      </c>
      <c r="Y169" s="36" t="str">
        <f ca="1">LOOKUP(G169,Paramètres!$A$1:$A$20,Paramètres!$C$1:$C$21)</f>
        <v>+18</v>
      </c>
      <c r="Z169" s="25">
        <v>1953</v>
      </c>
      <c r="AA169" s="25" t="s">
        <v>1156</v>
      </c>
      <c r="AB169" s="59"/>
      <c r="AC169" s="18"/>
      <c r="AD169" s="42" t="str">
        <f>IF(ISNA(VLOOKUP(D169,'Liste en forme Garçons'!$C:$C,1,FALSE)),"","*")</f>
        <v>*</v>
      </c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spans="1:46" s="43" customFormat="1" x14ac:dyDescent="0.35">
      <c r="A170" s="65"/>
      <c r="B170" s="32" t="s">
        <v>721</v>
      </c>
      <c r="C170" s="32" t="s">
        <v>757</v>
      </c>
      <c r="D170" s="138" t="s">
        <v>1580</v>
      </c>
      <c r="E170" s="33" t="s">
        <v>33</v>
      </c>
      <c r="F170" s="97" t="str">
        <f>IF(E170="","",IF(COUNTIF(Paramètres!H:H,E170)=1,IF(Paramètres!$E$3=Paramètres!$A$23,"Belfort/Montbéliard",IF(Paramètres!$E$3=Paramètres!$A$24,"Doubs","Franche-Comté")),IF(COUNTIF(Paramètres!I:I,E170)=1,IF(Paramètres!$E$3=Paramètres!$A$23,"Belfort/Montbéliard",IF(Paramètres!$E$3=Paramètres!$A$24,"Belfort","Franche-Comté")),IF(COUNTIF(Paramètres!J:J,E170)=1,IF(Paramètres!$E$3=Paramètres!$A$25,"Franche-Comté","Haute-Saône"),IF(COUNTIF(Paramètres!K:K,E170)=1,IF(Paramètres!$E$3=Paramètres!$A$25,"Franche-Comté","Jura"),IF(COUNTIF(Paramètres!G:G,E170)=1,IF(Paramètres!$E$3=Paramètres!$A$23,"Besançon",IF(Paramètres!$E$3=Paramètres!$A$24,"Doubs","Franche-Comté")),"*** INCONNU ***"))))))</f>
        <v>Franche-Comté</v>
      </c>
      <c r="G170" s="36">
        <f>LOOKUP(Z170-Paramètres!$E$1,Paramètres!$A$1:$A$20)</f>
        <v>-20</v>
      </c>
      <c r="H170" s="36" t="str">
        <f>LOOKUP(G170,Paramètres!$A$1:$B$20)</f>
        <v>S</v>
      </c>
      <c r="I170" s="37">
        <f t="shared" si="22"/>
        <v>5</v>
      </c>
      <c r="J170" s="116">
        <v>542</v>
      </c>
      <c r="K170" s="47" t="s">
        <v>225</v>
      </c>
      <c r="L170" s="47"/>
      <c r="M170" s="47"/>
      <c r="N170" s="38"/>
      <c r="O170" s="77" t="str">
        <f t="shared" si="23"/>
        <v>1F</v>
      </c>
      <c r="P170" s="91">
        <f t="shared" si="24"/>
        <v>1000000</v>
      </c>
      <c r="Q170" s="91">
        <f t="shared" si="25"/>
        <v>0</v>
      </c>
      <c r="R170" s="91">
        <f t="shared" si="26"/>
        <v>0</v>
      </c>
      <c r="S170" s="91">
        <f t="shared" si="27"/>
        <v>0</v>
      </c>
      <c r="T170" s="91">
        <f t="shared" si="28"/>
        <v>1000000</v>
      </c>
      <c r="U170" s="92" t="str">
        <f t="shared" si="29"/>
        <v>1F</v>
      </c>
      <c r="V170" s="93">
        <f t="shared" si="30"/>
        <v>0</v>
      </c>
      <c r="W170" s="92" t="str">
        <f t="shared" si="31"/>
        <v>1F</v>
      </c>
      <c r="X170" s="93">
        <f t="shared" si="32"/>
        <v>0</v>
      </c>
      <c r="Y170" s="36" t="str">
        <f ca="1">LOOKUP(G170,Paramètres!$A$1:$A$20,Paramètres!$C$1:$C$21)</f>
        <v>+18</v>
      </c>
      <c r="Z170" s="25">
        <v>1996</v>
      </c>
      <c r="AA170" s="25" t="s">
        <v>1156</v>
      </c>
      <c r="AB170" s="59" t="s">
        <v>3237</v>
      </c>
      <c r="AC170" s="42"/>
      <c r="AD170" s="42" t="str">
        <f>IF(ISNA(VLOOKUP(D170,'Liste en forme Garçons'!$C:$C,1,FALSE)),"","*")</f>
        <v>*</v>
      </c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</row>
    <row r="171" spans="1:46" s="43" customFormat="1" x14ac:dyDescent="0.35">
      <c r="A171" s="65"/>
      <c r="B171" s="32" t="s">
        <v>134</v>
      </c>
      <c r="C171" s="32" t="s">
        <v>294</v>
      </c>
      <c r="D171" s="138" t="s">
        <v>1766</v>
      </c>
      <c r="E171" s="33" t="s">
        <v>50</v>
      </c>
      <c r="F171" s="97" t="str">
        <f>IF(E171="","",IF(COUNTIF(Paramètres!H:H,E171)=1,IF(Paramètres!$E$3=Paramètres!$A$23,"Belfort/Montbéliard",IF(Paramètres!$E$3=Paramètres!$A$24,"Doubs","Franche-Comté")),IF(COUNTIF(Paramètres!I:I,E171)=1,IF(Paramètres!$E$3=Paramètres!$A$23,"Belfort/Montbéliard",IF(Paramètres!$E$3=Paramètres!$A$24,"Belfort","Franche-Comté")),IF(COUNTIF(Paramètres!J:J,E171)=1,IF(Paramètres!$E$3=Paramètres!$A$25,"Franche-Comté","Haute-Saône"),IF(COUNTIF(Paramètres!K:K,E171)=1,IF(Paramètres!$E$3=Paramètres!$A$25,"Franche-Comté","Jura"),IF(COUNTIF(Paramètres!G:G,E171)=1,IF(Paramètres!$E$3=Paramètres!$A$23,"Besançon",IF(Paramètres!$E$3=Paramètres!$A$24,"Doubs","Franche-Comté")),"*** INCONNU ***"))))))</f>
        <v>Franche-Comté</v>
      </c>
      <c r="G171" s="36">
        <f>LOOKUP(Z171-Paramètres!$E$1,Paramètres!$A$1:$A$20)</f>
        <v>-40</v>
      </c>
      <c r="H171" s="36" t="str">
        <f>LOOKUP(G171,Paramètres!$A$1:$B$20)</f>
        <v>S</v>
      </c>
      <c r="I171" s="37">
        <f t="shared" si="22"/>
        <v>5</v>
      </c>
      <c r="J171" s="116">
        <v>500</v>
      </c>
      <c r="K171" s="25" t="s">
        <v>866</v>
      </c>
      <c r="L171" s="47"/>
      <c r="M171" s="47"/>
      <c r="N171" s="52"/>
      <c r="O171" s="77" t="str">
        <f t="shared" si="23"/>
        <v>75G</v>
      </c>
      <c r="P171" s="91">
        <f t="shared" si="24"/>
        <v>750000</v>
      </c>
      <c r="Q171" s="91">
        <f t="shared" si="25"/>
        <v>0</v>
      </c>
      <c r="R171" s="91">
        <f t="shared" si="26"/>
        <v>0</v>
      </c>
      <c r="S171" s="91">
        <f t="shared" si="27"/>
        <v>0</v>
      </c>
      <c r="T171" s="91">
        <f t="shared" si="28"/>
        <v>750000</v>
      </c>
      <c r="U171" s="92" t="str">
        <f t="shared" si="29"/>
        <v>75G</v>
      </c>
      <c r="V171" s="93">
        <f t="shared" si="30"/>
        <v>0</v>
      </c>
      <c r="W171" s="92" t="str">
        <f t="shared" si="31"/>
        <v>75G</v>
      </c>
      <c r="X171" s="93">
        <f t="shared" si="32"/>
        <v>0</v>
      </c>
      <c r="Y171" s="36" t="str">
        <f ca="1">LOOKUP(G171,Paramètres!$A$1:$A$20,Paramètres!$C$1:$C$21)</f>
        <v>+18</v>
      </c>
      <c r="Z171" s="25">
        <v>1980</v>
      </c>
      <c r="AA171" s="25" t="s">
        <v>1156</v>
      </c>
      <c r="AB171" s="59" t="s">
        <v>3237</v>
      </c>
      <c r="AC171" s="42"/>
      <c r="AD171" s="42" t="str">
        <f>IF(ISNA(VLOOKUP(D171,'Liste en forme Garçons'!$C:$C,1,FALSE)),"","*")</f>
        <v>*</v>
      </c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</row>
    <row r="172" spans="1:46" s="43" customFormat="1" x14ac:dyDescent="0.35">
      <c r="A172" s="65"/>
      <c r="B172" s="32" t="s">
        <v>351</v>
      </c>
      <c r="C172" s="32" t="s">
        <v>2730</v>
      </c>
      <c r="D172" s="138" t="s">
        <v>2834</v>
      </c>
      <c r="E172" s="49" t="s">
        <v>50</v>
      </c>
      <c r="F172" s="97" t="str">
        <f>IF(E172="","",IF(COUNTIF(Paramètres!H:H,E172)=1,IF(Paramètres!$E$3=Paramètres!$A$23,"Belfort/Montbéliard",IF(Paramètres!$E$3=Paramètres!$A$24,"Doubs","Franche-Comté")),IF(COUNTIF(Paramètres!I:I,E172)=1,IF(Paramètres!$E$3=Paramètres!$A$23,"Belfort/Montbéliard",IF(Paramètres!$E$3=Paramètres!$A$24,"Belfort","Franche-Comté")),IF(COUNTIF(Paramètres!J:J,E172)=1,IF(Paramètres!$E$3=Paramètres!$A$25,"Franche-Comté","Haute-Saône"),IF(COUNTIF(Paramètres!K:K,E172)=1,IF(Paramètres!$E$3=Paramètres!$A$25,"Franche-Comté","Jura"),IF(COUNTIF(Paramètres!G:G,E172)=1,IF(Paramètres!$E$3=Paramètres!$A$23,"Besançon",IF(Paramètres!$E$3=Paramètres!$A$24,"Doubs","Franche-Comté")),"*** INCONNU ***"))))))</f>
        <v>Franche-Comté</v>
      </c>
      <c r="G172" s="36">
        <f>LOOKUP(Z172-Paramètres!$E$1,Paramètres!$A$1:$A$20)</f>
        <v>-50</v>
      </c>
      <c r="H172" s="36" t="str">
        <f>LOOKUP(G172,Paramètres!$A$1:$B$20)</f>
        <v>V1</v>
      </c>
      <c r="I172" s="37">
        <f t="shared" si="22"/>
        <v>5</v>
      </c>
      <c r="J172" s="116">
        <v>500</v>
      </c>
      <c r="K172" s="47" t="s">
        <v>193</v>
      </c>
      <c r="L172" s="47"/>
      <c r="M172" s="25"/>
      <c r="N172" s="52"/>
      <c r="O172" s="77" t="str">
        <f t="shared" si="23"/>
        <v>50G</v>
      </c>
      <c r="P172" s="91">
        <f t="shared" si="24"/>
        <v>500000</v>
      </c>
      <c r="Q172" s="91">
        <f t="shared" si="25"/>
        <v>0</v>
      </c>
      <c r="R172" s="91">
        <f t="shared" si="26"/>
        <v>0</v>
      </c>
      <c r="S172" s="91">
        <f t="shared" si="27"/>
        <v>0</v>
      </c>
      <c r="T172" s="91">
        <f t="shared" si="28"/>
        <v>500000</v>
      </c>
      <c r="U172" s="92" t="str">
        <f t="shared" si="29"/>
        <v>50G</v>
      </c>
      <c r="V172" s="93">
        <f t="shared" si="30"/>
        <v>0</v>
      </c>
      <c r="W172" s="92" t="str">
        <f t="shared" si="31"/>
        <v>50G</v>
      </c>
      <c r="X172" s="93">
        <f t="shared" si="32"/>
        <v>0</v>
      </c>
      <c r="Y172" s="36" t="str">
        <f ca="1">LOOKUP(G172,Paramètres!$A$1:$A$20,Paramètres!$C$1:$C$21)</f>
        <v>+18</v>
      </c>
      <c r="Z172" s="25">
        <v>1975</v>
      </c>
      <c r="AA172" s="25" t="s">
        <v>1156</v>
      </c>
      <c r="AB172" s="59"/>
      <c r="AD172" s="42" t="str">
        <f>IF(ISNA(VLOOKUP(D172,'Liste en forme Garçons'!$C:$C,1,FALSE)),"","*")</f>
        <v>*</v>
      </c>
    </row>
    <row r="173" spans="1:46" s="43" customFormat="1" x14ac:dyDescent="0.35">
      <c r="A173" s="65"/>
      <c r="B173" s="32" t="s">
        <v>130</v>
      </c>
      <c r="C173" s="32" t="s">
        <v>143</v>
      </c>
      <c r="D173" s="138" t="s">
        <v>1634</v>
      </c>
      <c r="E173" s="33" t="s">
        <v>50</v>
      </c>
      <c r="F173" s="97" t="str">
        <f>IF(E173="","",IF(COUNTIF(Paramètres!H:H,E173)=1,IF(Paramètres!$E$3=Paramètres!$A$23,"Belfort/Montbéliard",IF(Paramètres!$E$3=Paramètres!$A$24,"Doubs","Franche-Comté")),IF(COUNTIF(Paramètres!I:I,E173)=1,IF(Paramètres!$E$3=Paramètres!$A$23,"Belfort/Montbéliard",IF(Paramètres!$E$3=Paramètres!$A$24,"Belfort","Franche-Comté")),IF(COUNTIF(Paramètres!J:J,E173)=1,IF(Paramètres!$E$3=Paramètres!$A$25,"Franche-Comté","Haute-Saône"),IF(COUNTIF(Paramètres!K:K,E173)=1,IF(Paramètres!$E$3=Paramètres!$A$25,"Franche-Comté","Jura"),IF(COUNTIF(Paramètres!G:G,E173)=1,IF(Paramètres!$E$3=Paramètres!$A$23,"Besançon",IF(Paramètres!$E$3=Paramètres!$A$24,"Doubs","Franche-Comté")),"*** INCONNU ***"))))))</f>
        <v>Franche-Comté</v>
      </c>
      <c r="G173" s="36">
        <f>LOOKUP(Z173-Paramètres!$E$1,Paramètres!$A$1:$A$20)</f>
        <v>-60</v>
      </c>
      <c r="H173" s="36" t="str">
        <f>LOOKUP(G173,Paramètres!$A$1:$B$20)</f>
        <v>V2</v>
      </c>
      <c r="I173" s="37">
        <f t="shared" si="22"/>
        <v>5</v>
      </c>
      <c r="J173" s="116">
        <v>503</v>
      </c>
      <c r="K173" s="25" t="s">
        <v>201</v>
      </c>
      <c r="L173" s="47"/>
      <c r="M173" s="47"/>
      <c r="N173" s="38"/>
      <c r="O173" s="77" t="str">
        <f t="shared" si="23"/>
        <v>35G</v>
      </c>
      <c r="P173" s="91">
        <f t="shared" si="24"/>
        <v>350000</v>
      </c>
      <c r="Q173" s="91">
        <f t="shared" si="25"/>
        <v>0</v>
      </c>
      <c r="R173" s="91">
        <f t="shared" si="26"/>
        <v>0</v>
      </c>
      <c r="S173" s="91">
        <f t="shared" si="27"/>
        <v>0</v>
      </c>
      <c r="T173" s="91">
        <f t="shared" si="28"/>
        <v>350000</v>
      </c>
      <c r="U173" s="92" t="str">
        <f t="shared" si="29"/>
        <v>35G</v>
      </c>
      <c r="V173" s="93">
        <f t="shared" si="30"/>
        <v>0</v>
      </c>
      <c r="W173" s="92" t="str">
        <f t="shared" si="31"/>
        <v>35G</v>
      </c>
      <c r="X173" s="93">
        <f t="shared" si="32"/>
        <v>0</v>
      </c>
      <c r="Y173" s="36" t="str">
        <f ca="1">LOOKUP(G173,Paramètres!$A$1:$A$20,Paramètres!$C$1:$C$21)</f>
        <v>+18</v>
      </c>
      <c r="Z173" s="25">
        <v>1963</v>
      </c>
      <c r="AA173" s="25" t="s">
        <v>1156</v>
      </c>
      <c r="AB173" s="59"/>
      <c r="AC173" s="42"/>
      <c r="AD173" s="42" t="str">
        <f>IF(ISNA(VLOOKUP(D173,'Liste en forme Garçons'!$C:$C,1,FALSE)),"","*")</f>
        <v>*</v>
      </c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</row>
    <row r="174" spans="1:46" s="43" customFormat="1" x14ac:dyDescent="0.35">
      <c r="A174" s="65"/>
      <c r="B174" s="32" t="s">
        <v>47</v>
      </c>
      <c r="C174" s="32" t="s">
        <v>148</v>
      </c>
      <c r="D174" s="138" t="s">
        <v>1681</v>
      </c>
      <c r="E174" s="33" t="s">
        <v>147</v>
      </c>
      <c r="F174" s="97" t="str">
        <f>IF(E174="","",IF(COUNTIF(Paramètres!H:H,E174)=1,IF(Paramètres!$E$3=Paramètres!$A$23,"Belfort/Montbéliard",IF(Paramètres!$E$3=Paramètres!$A$24,"Doubs","Franche-Comté")),IF(COUNTIF(Paramètres!I:I,E174)=1,IF(Paramètres!$E$3=Paramètres!$A$23,"Belfort/Montbéliard",IF(Paramètres!$E$3=Paramètres!$A$24,"Belfort","Franche-Comté")),IF(COUNTIF(Paramètres!J:J,E174)=1,IF(Paramètres!$E$3=Paramètres!$A$25,"Franche-Comté","Haute-Saône"),IF(COUNTIF(Paramètres!K:K,E174)=1,IF(Paramètres!$E$3=Paramètres!$A$25,"Franche-Comté","Jura"),IF(COUNTIF(Paramètres!G:G,E174)=1,IF(Paramètres!$E$3=Paramètres!$A$23,"Besançon",IF(Paramètres!$E$3=Paramètres!$A$24,"Doubs","Franche-Comté")),"*** INCONNU ***"))))))</f>
        <v>Franche-Comté</v>
      </c>
      <c r="G174" s="36">
        <f>LOOKUP(Z174-Paramètres!$E$1,Paramètres!$A$1:$A$20)</f>
        <v>-40</v>
      </c>
      <c r="H174" s="36" t="str">
        <f>LOOKUP(G174,Paramètres!$A$1:$B$20)</f>
        <v>S</v>
      </c>
      <c r="I174" s="37">
        <f t="shared" si="22"/>
        <v>5</v>
      </c>
      <c r="J174" s="116">
        <v>500</v>
      </c>
      <c r="K174" s="25" t="s">
        <v>198</v>
      </c>
      <c r="L174" s="47"/>
      <c r="M174" s="47"/>
      <c r="N174" s="38"/>
      <c r="O174" s="77" t="str">
        <f t="shared" si="23"/>
        <v>20G</v>
      </c>
      <c r="P174" s="91">
        <f t="shared" si="24"/>
        <v>200000</v>
      </c>
      <c r="Q174" s="91">
        <f t="shared" si="25"/>
        <v>0</v>
      </c>
      <c r="R174" s="91">
        <f t="shared" si="26"/>
        <v>0</v>
      </c>
      <c r="S174" s="91">
        <f t="shared" si="27"/>
        <v>0</v>
      </c>
      <c r="T174" s="91">
        <f t="shared" si="28"/>
        <v>200000</v>
      </c>
      <c r="U174" s="92" t="str">
        <f t="shared" si="29"/>
        <v>20G</v>
      </c>
      <c r="V174" s="93">
        <f t="shared" si="30"/>
        <v>0</v>
      </c>
      <c r="W174" s="92" t="str">
        <f t="shared" si="31"/>
        <v>20G</v>
      </c>
      <c r="X174" s="93">
        <f t="shared" si="32"/>
        <v>0</v>
      </c>
      <c r="Y174" s="36" t="str">
        <f ca="1">LOOKUP(G174,Paramètres!$A$1:$A$20,Paramètres!$C$1:$C$21)</f>
        <v>+18</v>
      </c>
      <c r="Z174" s="25">
        <v>1987</v>
      </c>
      <c r="AA174" s="25" t="s">
        <v>1156</v>
      </c>
      <c r="AB174" s="59"/>
      <c r="AC174" s="42"/>
      <c r="AD174" s="42" t="str">
        <f>IF(ISNA(VLOOKUP(D174,'Liste en forme Garçons'!$C:$C,1,FALSE)),"","*")</f>
        <v>*</v>
      </c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</row>
    <row r="175" spans="1:46" s="43" customFormat="1" x14ac:dyDescent="0.35">
      <c r="A175" s="65"/>
      <c r="B175" s="32" t="s">
        <v>28</v>
      </c>
      <c r="C175" s="32" t="s">
        <v>77</v>
      </c>
      <c r="D175" s="138" t="s">
        <v>1226</v>
      </c>
      <c r="E175" s="33" t="s">
        <v>1150</v>
      </c>
      <c r="F175" s="97" t="str">
        <f>IF(E175="","",IF(COUNTIF(Paramètres!H:H,E175)=1,IF(Paramètres!$E$3=Paramètres!$A$23,"Belfort/Montbéliard",IF(Paramètres!$E$3=Paramètres!$A$24,"Doubs","Franche-Comté")),IF(COUNTIF(Paramètres!I:I,E175)=1,IF(Paramètres!$E$3=Paramètres!$A$23,"Belfort/Montbéliard",IF(Paramètres!$E$3=Paramètres!$A$24,"Belfort","Franche-Comté")),IF(COUNTIF(Paramètres!J:J,E175)=1,IF(Paramètres!$E$3=Paramètres!$A$25,"Franche-Comté","Haute-Saône"),IF(COUNTIF(Paramètres!K:K,E175)=1,IF(Paramètres!$E$3=Paramètres!$A$25,"Franche-Comté","Jura"),IF(COUNTIF(Paramètres!G:G,E175)=1,IF(Paramètres!$E$3=Paramètres!$A$23,"Besançon",IF(Paramètres!$E$3=Paramètres!$A$24,"Doubs","Franche-Comté")),"*** INCONNU ***"))))))</f>
        <v>Franche-Comté</v>
      </c>
      <c r="G175" s="36">
        <f>LOOKUP(Z175-Paramètres!$E$1,Paramètres!$A$1:$A$20)</f>
        <v>-50</v>
      </c>
      <c r="H175" s="36" t="str">
        <f>LOOKUP(G175,Paramètres!$A$1:$B$20)</f>
        <v>V1</v>
      </c>
      <c r="I175" s="37">
        <f t="shared" si="22"/>
        <v>5</v>
      </c>
      <c r="J175" s="116">
        <v>500</v>
      </c>
      <c r="K175" s="25" t="s">
        <v>199</v>
      </c>
      <c r="L175" s="47"/>
      <c r="M175" s="47"/>
      <c r="N175" s="52"/>
      <c r="O175" s="77" t="str">
        <f t="shared" si="23"/>
        <v>10G</v>
      </c>
      <c r="P175" s="91">
        <f t="shared" si="24"/>
        <v>100000</v>
      </c>
      <c r="Q175" s="91">
        <f t="shared" si="25"/>
        <v>0</v>
      </c>
      <c r="R175" s="91">
        <f t="shared" si="26"/>
        <v>0</v>
      </c>
      <c r="S175" s="91">
        <f t="shared" si="27"/>
        <v>0</v>
      </c>
      <c r="T175" s="91">
        <f t="shared" si="28"/>
        <v>100000</v>
      </c>
      <c r="U175" s="92" t="str">
        <f t="shared" si="29"/>
        <v>10G</v>
      </c>
      <c r="V175" s="93">
        <f t="shared" si="30"/>
        <v>0</v>
      </c>
      <c r="W175" s="92" t="str">
        <f t="shared" si="31"/>
        <v>10G</v>
      </c>
      <c r="X175" s="93">
        <f t="shared" si="32"/>
        <v>0</v>
      </c>
      <c r="Y175" s="36" t="str">
        <f ca="1">LOOKUP(G175,Paramètres!$A$1:$A$20,Paramètres!$C$1:$C$21)</f>
        <v>+18</v>
      </c>
      <c r="Z175" s="25">
        <v>1973</v>
      </c>
      <c r="AA175" s="25" t="s">
        <v>1156</v>
      </c>
      <c r="AB175" s="59"/>
      <c r="AD175" s="42" t="str">
        <f>IF(ISNA(VLOOKUP(D175,'Liste en forme Garçons'!$C:$C,1,FALSE)),"","*")</f>
        <v>*</v>
      </c>
    </row>
    <row r="176" spans="1:46" s="43" customFormat="1" x14ac:dyDescent="0.35">
      <c r="A176" s="65"/>
      <c r="B176" s="244" t="s">
        <v>899</v>
      </c>
      <c r="C176" s="244" t="s">
        <v>1004</v>
      </c>
      <c r="D176" s="138" t="s">
        <v>1829</v>
      </c>
      <c r="E176" s="33" t="s">
        <v>1008</v>
      </c>
      <c r="F176" s="97" t="str">
        <f>IF(E176="","",IF(COUNTIF(Paramètres!H:H,E176)=1,IF(Paramètres!$E$3=Paramètres!$A$23,"Belfort/Montbéliard",IF(Paramètres!$E$3=Paramètres!$A$24,"Doubs","Franche-Comté")),IF(COUNTIF(Paramètres!I:I,E176)=1,IF(Paramètres!$E$3=Paramètres!$A$23,"Belfort/Montbéliard",IF(Paramètres!$E$3=Paramètres!$A$24,"Belfort","Franche-Comté")),IF(COUNTIF(Paramètres!J:J,E176)=1,IF(Paramètres!$E$3=Paramètres!$A$25,"Franche-Comté","Haute-Saône"),IF(COUNTIF(Paramètres!K:K,E176)=1,IF(Paramètres!$E$3=Paramètres!$A$25,"Franche-Comté","Jura"),IF(COUNTIF(Paramètres!G:G,E176)=1,IF(Paramètres!$E$3=Paramètres!$A$23,"Besançon",IF(Paramètres!$E$3=Paramètres!$A$24,"Doubs","Franche-Comté")),"*** INCONNU ***"))))))</f>
        <v>Franche-Comté</v>
      </c>
      <c r="G176" s="36">
        <f>LOOKUP(Z176-Paramètres!$E$1,Paramètres!$A$1:$A$20)</f>
        <v>-40</v>
      </c>
      <c r="H176" s="36" t="str">
        <f>LOOKUP(G176,Paramètres!$A$1:$B$20)</f>
        <v>S</v>
      </c>
      <c r="I176" s="37">
        <f t="shared" si="22"/>
        <v>27</v>
      </c>
      <c r="J176" s="116">
        <v>2723</v>
      </c>
      <c r="K176" s="25">
        <v>0</v>
      </c>
      <c r="L176" s="47"/>
      <c r="M176" s="47"/>
      <c r="N176" s="52"/>
      <c r="O176" s="77" t="str">
        <f t="shared" si="23"/>
        <v>0</v>
      </c>
      <c r="P176" s="91">
        <f t="shared" si="24"/>
        <v>0</v>
      </c>
      <c r="Q176" s="91">
        <f t="shared" si="25"/>
        <v>0</v>
      </c>
      <c r="R176" s="91">
        <f t="shared" si="26"/>
        <v>0</v>
      </c>
      <c r="S176" s="91">
        <f t="shared" si="27"/>
        <v>0</v>
      </c>
      <c r="T176" s="91">
        <f t="shared" si="28"/>
        <v>0</v>
      </c>
      <c r="U176" s="92" t="str">
        <f t="shared" si="29"/>
        <v>0</v>
      </c>
      <c r="V176" s="93">
        <f t="shared" si="30"/>
        <v>0</v>
      </c>
      <c r="W176" s="92" t="str">
        <f t="shared" si="31"/>
        <v>0</v>
      </c>
      <c r="X176" s="93">
        <f t="shared" si="32"/>
        <v>0</v>
      </c>
      <c r="Y176" s="36" t="str">
        <f ca="1">LOOKUP(G176,Paramètres!$A$1:$A$20,Paramètres!$C$1:$C$21)</f>
        <v>+18</v>
      </c>
      <c r="Z176" s="25">
        <v>1979</v>
      </c>
      <c r="AA176" s="25" t="s">
        <v>1156</v>
      </c>
      <c r="AB176" s="59" t="s">
        <v>3238</v>
      </c>
      <c r="AC176" s="42"/>
      <c r="AD176" s="42" t="str">
        <f>IF(ISNA(VLOOKUP(D176,'Liste en forme Garçons'!$C:$C,1,FALSE)),"","*")</f>
        <v>*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</row>
    <row r="177" spans="1:46" s="43" customFormat="1" x14ac:dyDescent="0.35">
      <c r="A177" s="65"/>
      <c r="B177" s="245" t="s">
        <v>61</v>
      </c>
      <c r="C177" s="245" t="s">
        <v>133</v>
      </c>
      <c r="D177" s="137" t="s">
        <v>1838</v>
      </c>
      <c r="E177" s="49" t="s">
        <v>45</v>
      </c>
      <c r="F177" s="97" t="str">
        <f>IF(E177="","",IF(COUNTIF(Paramètres!H:H,E177)=1,IF(Paramètres!$E$3=Paramètres!$A$23,"Belfort/Montbéliard",IF(Paramètres!$E$3=Paramètres!$A$24,"Doubs","Franche-Comté")),IF(COUNTIF(Paramètres!I:I,E177)=1,IF(Paramètres!$E$3=Paramètres!$A$23,"Belfort/Montbéliard",IF(Paramètres!$E$3=Paramètres!$A$24,"Belfort","Franche-Comté")),IF(COUNTIF(Paramètres!J:J,E177)=1,IF(Paramètres!$E$3=Paramètres!$A$25,"Franche-Comté","Haute-Saône"),IF(COUNTIF(Paramètres!K:K,E177)=1,IF(Paramètres!$E$3=Paramètres!$A$25,"Franche-Comté","Jura"),IF(COUNTIF(Paramètres!G:G,E177)=1,IF(Paramètres!$E$3=Paramètres!$A$23,"Besançon",IF(Paramètres!$E$3=Paramètres!$A$24,"Doubs","Franche-Comté")),"*** INCONNU ***"))))))</f>
        <v>Franche-Comté</v>
      </c>
      <c r="G177" s="36">
        <f>LOOKUP(Z177-Paramètres!$E$1,Paramètres!$A$1:$A$20)</f>
        <v>-40</v>
      </c>
      <c r="H177" s="36" t="str">
        <f>LOOKUP(G177,Paramètres!$A$1:$B$20)</f>
        <v>S</v>
      </c>
      <c r="I177" s="37">
        <f t="shared" si="22"/>
        <v>16</v>
      </c>
      <c r="J177" s="116">
        <v>1666</v>
      </c>
      <c r="K177" s="47" t="s">
        <v>3187</v>
      </c>
      <c r="L177" s="47"/>
      <c r="M177" s="25"/>
      <c r="N177" s="52"/>
      <c r="O177" s="77" t="str">
        <f t="shared" si="23"/>
        <v>0</v>
      </c>
      <c r="P177" s="91">
        <f t="shared" si="24"/>
        <v>0</v>
      </c>
      <c r="Q177" s="91">
        <f t="shared" si="25"/>
        <v>0</v>
      </c>
      <c r="R177" s="91">
        <f t="shared" si="26"/>
        <v>0</v>
      </c>
      <c r="S177" s="91">
        <f t="shared" si="27"/>
        <v>0</v>
      </c>
      <c r="T177" s="91">
        <f t="shared" si="28"/>
        <v>0</v>
      </c>
      <c r="U177" s="92" t="str">
        <f t="shared" si="29"/>
        <v>0</v>
      </c>
      <c r="V177" s="93">
        <f t="shared" si="30"/>
        <v>0</v>
      </c>
      <c r="W177" s="92" t="str">
        <f t="shared" si="31"/>
        <v>0</v>
      </c>
      <c r="X177" s="93">
        <f t="shared" si="32"/>
        <v>0</v>
      </c>
      <c r="Y177" s="36" t="str">
        <f ca="1">LOOKUP(G177,Paramètres!$A$1:$A$20,Paramètres!$C$1:$C$21)</f>
        <v>+18</v>
      </c>
      <c r="Z177" s="25">
        <v>1987</v>
      </c>
      <c r="AA177" s="25" t="s">
        <v>1156</v>
      </c>
      <c r="AB177" s="59" t="s">
        <v>3188</v>
      </c>
      <c r="AC177" s="42"/>
      <c r="AD177" s="42" t="str">
        <f>IF(ISNA(VLOOKUP(D177,'Liste en forme Garçons'!$C:$C,1,FALSE)),"","*")</f>
        <v>*</v>
      </c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</row>
    <row r="178" spans="1:46" s="43" customFormat="1" x14ac:dyDescent="0.35">
      <c r="A178" s="65"/>
      <c r="B178" s="250" t="s">
        <v>415</v>
      </c>
      <c r="C178" s="251" t="s">
        <v>501</v>
      </c>
      <c r="D178" s="177" t="s">
        <v>1703</v>
      </c>
      <c r="E178" s="54" t="s">
        <v>1121</v>
      </c>
      <c r="F178" s="97" t="str">
        <f>IF(E178="","",IF(COUNTIF(Paramètres!H:H,E178)=1,IF(Paramètres!$E$3=Paramètres!$A$23,"Belfort/Montbéliard",IF(Paramètres!$E$3=Paramètres!$A$24,"Doubs","Franche-Comté")),IF(COUNTIF(Paramètres!I:I,E178)=1,IF(Paramètres!$E$3=Paramètres!$A$23,"Belfort/Montbéliard",IF(Paramètres!$E$3=Paramètres!$A$24,"Belfort","Franche-Comté")),IF(COUNTIF(Paramètres!J:J,E178)=1,IF(Paramètres!$E$3=Paramètres!$A$25,"Franche-Comté","Haute-Saône"),IF(COUNTIF(Paramètres!K:K,E178)=1,IF(Paramètres!$E$3=Paramètres!$A$25,"Franche-Comté","Jura"),IF(COUNTIF(Paramètres!G:G,E178)=1,IF(Paramètres!$E$3=Paramètres!$A$23,"Besançon",IF(Paramètres!$E$3=Paramètres!$A$24,"Doubs","Franche-Comté")),"*** INCONNU ***"))))))</f>
        <v>Franche-Comté</v>
      </c>
      <c r="G178" s="36">
        <f>LOOKUP(Z178-Paramètres!$E$1,Paramètres!$A$1:$A$20)</f>
        <v>-50</v>
      </c>
      <c r="H178" s="36" t="str">
        <f>LOOKUP(G178,Paramètres!$A$1:$B$20)</f>
        <v>V1</v>
      </c>
      <c r="I178" s="37">
        <f t="shared" si="22"/>
        <v>15</v>
      </c>
      <c r="J178" s="119">
        <v>1518</v>
      </c>
      <c r="K178" s="47">
        <v>0</v>
      </c>
      <c r="L178" s="47"/>
      <c r="M178" s="47"/>
      <c r="N178" s="38"/>
      <c r="O178" s="77" t="str">
        <f t="shared" si="23"/>
        <v>0</v>
      </c>
      <c r="P178" s="91">
        <f t="shared" si="24"/>
        <v>0</v>
      </c>
      <c r="Q178" s="91">
        <f t="shared" si="25"/>
        <v>0</v>
      </c>
      <c r="R178" s="91">
        <f t="shared" si="26"/>
        <v>0</v>
      </c>
      <c r="S178" s="91">
        <f t="shared" si="27"/>
        <v>0</v>
      </c>
      <c r="T178" s="91">
        <f t="shared" si="28"/>
        <v>0</v>
      </c>
      <c r="U178" s="92" t="str">
        <f t="shared" si="29"/>
        <v>0</v>
      </c>
      <c r="V178" s="93">
        <f t="shared" si="30"/>
        <v>0</v>
      </c>
      <c r="W178" s="92" t="str">
        <f t="shared" si="31"/>
        <v>0</v>
      </c>
      <c r="X178" s="93">
        <f t="shared" si="32"/>
        <v>0</v>
      </c>
      <c r="Y178" s="36" t="str">
        <f ca="1">LOOKUP(G178,Paramètres!$A$1:$A$20,Paramètres!$C$1:$C$21)</f>
        <v>+18</v>
      </c>
      <c r="Z178" s="25">
        <v>1975</v>
      </c>
      <c r="AA178" s="25" t="s">
        <v>1156</v>
      </c>
      <c r="AB178" s="59" t="s">
        <v>3239</v>
      </c>
      <c r="AC178" s="42"/>
      <c r="AD178" s="42" t="str">
        <f>IF(ISNA(VLOOKUP(D178,'Liste en forme Garçons'!$C:$C,1,FALSE)),"","*")</f>
        <v>*</v>
      </c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</row>
    <row r="179" spans="1:46" s="43" customFormat="1" x14ac:dyDescent="0.35">
      <c r="A179" s="65"/>
      <c r="B179" s="53" t="s">
        <v>130</v>
      </c>
      <c r="C179" s="53" t="s">
        <v>2926</v>
      </c>
      <c r="D179" s="141" t="s">
        <v>2996</v>
      </c>
      <c r="E179" s="54" t="s">
        <v>2984</v>
      </c>
      <c r="F179" s="97" t="str">
        <f>IF(E179="","",IF(COUNTIF(Paramètres!H:H,E179)=1,IF(Paramètres!$E$3=Paramètres!$A$23,"Belfort/Montbéliard",IF(Paramètres!$E$3=Paramètres!$A$24,"Doubs","Franche-Comté")),IF(COUNTIF(Paramètres!I:I,E179)=1,IF(Paramètres!$E$3=Paramètres!$A$23,"Belfort/Montbéliard",IF(Paramètres!$E$3=Paramètres!$A$24,"Belfort","Franche-Comté")),IF(COUNTIF(Paramètres!J:J,E179)=1,IF(Paramètres!$E$3=Paramètres!$A$25,"Franche-Comté","Haute-Saône"),IF(COUNTIF(Paramètres!K:K,E179)=1,IF(Paramètres!$E$3=Paramètres!$A$25,"Franche-Comté","Jura"),IF(COUNTIF(Paramètres!G:G,E179)=1,IF(Paramètres!$E$3=Paramètres!$A$23,"Besançon",IF(Paramètres!$E$3=Paramètres!$A$24,"Doubs","Franche-Comté")),"*** INCONNU ***"))))))</f>
        <v>Franche-Comté</v>
      </c>
      <c r="G179" s="36">
        <f>LOOKUP(Z179-Paramètres!$E$1,Paramètres!$A$1:$A$20)</f>
        <v>-50</v>
      </c>
      <c r="H179" s="36" t="str">
        <f>LOOKUP(G179,Paramètres!$A$1:$B$20)</f>
        <v>V1</v>
      </c>
      <c r="I179" s="37">
        <f t="shared" si="22"/>
        <v>14</v>
      </c>
      <c r="J179" s="119">
        <v>1450</v>
      </c>
      <c r="K179" s="47">
        <v>0</v>
      </c>
      <c r="L179" s="47"/>
      <c r="M179" s="25"/>
      <c r="N179" s="52"/>
      <c r="O179" s="77" t="str">
        <f t="shared" si="23"/>
        <v>0</v>
      </c>
      <c r="P179" s="91">
        <f t="shared" si="24"/>
        <v>0</v>
      </c>
      <c r="Q179" s="91">
        <f t="shared" si="25"/>
        <v>0</v>
      </c>
      <c r="R179" s="91">
        <f t="shared" si="26"/>
        <v>0</v>
      </c>
      <c r="S179" s="91">
        <f t="shared" si="27"/>
        <v>0</v>
      </c>
      <c r="T179" s="91">
        <f t="shared" si="28"/>
        <v>0</v>
      </c>
      <c r="U179" s="92" t="str">
        <f t="shared" si="29"/>
        <v>0</v>
      </c>
      <c r="V179" s="93">
        <f t="shared" si="30"/>
        <v>0</v>
      </c>
      <c r="W179" s="92" t="str">
        <f t="shared" si="31"/>
        <v>0</v>
      </c>
      <c r="X179" s="93">
        <f t="shared" si="32"/>
        <v>0</v>
      </c>
      <c r="Y179" s="36" t="str">
        <f ca="1">LOOKUP(G179,Paramètres!$A$1:$A$20,Paramètres!$C$1:$C$21)</f>
        <v>+18</v>
      </c>
      <c r="Z179" s="25">
        <v>1968</v>
      </c>
      <c r="AA179" s="25" t="s">
        <v>1156</v>
      </c>
      <c r="AB179" s="59" t="s">
        <v>3240</v>
      </c>
      <c r="AC179" s="18"/>
      <c r="AD179" s="42" t="str">
        <f>IF(ISNA(VLOOKUP(D179,'Liste en forme Garçons'!$C:$C,1,FALSE)),"","*")</f>
        <v>*</v>
      </c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spans="1:46" s="43" customFormat="1" x14ac:dyDescent="0.35">
      <c r="A180" s="65"/>
      <c r="B180" s="250" t="s">
        <v>43</v>
      </c>
      <c r="C180" s="251" t="s">
        <v>44</v>
      </c>
      <c r="D180" s="141" t="s">
        <v>1543</v>
      </c>
      <c r="E180" s="133" t="s">
        <v>1121</v>
      </c>
      <c r="F180" s="97" t="str">
        <f>IF(E180="","",IF(COUNTIF(Paramètres!H:H,E180)=1,IF(Paramètres!$E$3=Paramètres!$A$23,"Belfort/Montbéliard",IF(Paramètres!$E$3=Paramètres!$A$24,"Doubs","Franche-Comté")),IF(COUNTIF(Paramètres!I:I,E180)=1,IF(Paramètres!$E$3=Paramètres!$A$23,"Belfort/Montbéliard",IF(Paramètres!$E$3=Paramètres!$A$24,"Belfort","Franche-Comté")),IF(COUNTIF(Paramètres!J:J,E180)=1,IF(Paramètres!$E$3=Paramètres!$A$25,"Franche-Comté","Haute-Saône"),IF(COUNTIF(Paramètres!K:K,E180)=1,IF(Paramètres!$E$3=Paramètres!$A$25,"Franche-Comté","Jura"),IF(COUNTIF(Paramètres!G:G,E180)=1,IF(Paramètres!$E$3=Paramètres!$A$23,"Besançon",IF(Paramètres!$E$3=Paramètres!$A$24,"Doubs","Franche-Comté")),"*** INCONNU ***"))))))</f>
        <v>Franche-Comté</v>
      </c>
      <c r="G180" s="36">
        <f>LOOKUP(Z180-Paramètres!$E$1,Paramètres!$A$1:$A$20)</f>
        <v>-50</v>
      </c>
      <c r="H180" s="36" t="str">
        <f>LOOKUP(G180,Paramètres!$A$1:$B$20)</f>
        <v>V1</v>
      </c>
      <c r="I180" s="37">
        <f t="shared" si="22"/>
        <v>13</v>
      </c>
      <c r="J180" s="119">
        <v>1377</v>
      </c>
      <c r="K180" s="47">
        <v>0</v>
      </c>
      <c r="L180" s="47"/>
      <c r="M180" s="47"/>
      <c r="N180" s="38"/>
      <c r="O180" s="77" t="str">
        <f t="shared" si="23"/>
        <v>0</v>
      </c>
      <c r="P180" s="91">
        <f t="shared" si="24"/>
        <v>0</v>
      </c>
      <c r="Q180" s="91">
        <f t="shared" si="25"/>
        <v>0</v>
      </c>
      <c r="R180" s="91">
        <f t="shared" si="26"/>
        <v>0</v>
      </c>
      <c r="S180" s="91">
        <f t="shared" si="27"/>
        <v>0</v>
      </c>
      <c r="T180" s="91">
        <f t="shared" si="28"/>
        <v>0</v>
      </c>
      <c r="U180" s="92" t="str">
        <f t="shared" si="29"/>
        <v>0</v>
      </c>
      <c r="V180" s="93">
        <f t="shared" si="30"/>
        <v>0</v>
      </c>
      <c r="W180" s="92" t="str">
        <f t="shared" si="31"/>
        <v>0</v>
      </c>
      <c r="X180" s="93">
        <f t="shared" si="32"/>
        <v>0</v>
      </c>
      <c r="Y180" s="36" t="str">
        <f ca="1">LOOKUP(G180,Paramètres!$A$1:$A$20,Paramètres!$C$1:$C$21)</f>
        <v>+18</v>
      </c>
      <c r="Z180" s="25">
        <v>1967</v>
      </c>
      <c r="AA180" s="25" t="s">
        <v>1156</v>
      </c>
      <c r="AB180" s="59" t="s">
        <v>3239</v>
      </c>
      <c r="AC180" s="42"/>
      <c r="AD180" s="42" t="str">
        <f>IF(ISNA(VLOOKUP(D180,'Liste en forme Garçons'!$C:$C,1,FALSE)),"","*")</f>
        <v>*</v>
      </c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</row>
    <row r="181" spans="1:46" s="43" customFormat="1" x14ac:dyDescent="0.35">
      <c r="A181" s="65"/>
      <c r="B181" s="53" t="s">
        <v>3241</v>
      </c>
      <c r="C181" s="53" t="s">
        <v>3242</v>
      </c>
      <c r="D181" s="141" t="s">
        <v>3243</v>
      </c>
      <c r="E181" s="54" t="s">
        <v>843</v>
      </c>
      <c r="F181" s="97" t="str">
        <f>IF(E181="","",IF(COUNTIF(Paramètres!H:H,E181)=1,IF(Paramètres!$E$3=Paramètres!$A$23,"Belfort/Montbéliard",IF(Paramètres!$E$3=Paramètres!$A$24,"Doubs","Franche-Comté")),IF(COUNTIF(Paramètres!I:I,E181)=1,IF(Paramètres!$E$3=Paramètres!$A$23,"Belfort/Montbéliard",IF(Paramètres!$E$3=Paramètres!$A$24,"Belfort","Franche-Comté")),IF(COUNTIF(Paramètres!J:J,E181)=1,IF(Paramètres!$E$3=Paramètres!$A$25,"Franche-Comté","Haute-Saône"),IF(COUNTIF(Paramètres!K:K,E181)=1,IF(Paramètres!$E$3=Paramètres!$A$25,"Franche-Comté","Jura"),IF(COUNTIF(Paramètres!G:G,E181)=1,IF(Paramètres!$E$3=Paramètres!$A$23,"Besançon",IF(Paramètres!$E$3=Paramètres!$A$24,"Doubs","Franche-Comté")),"*** INCONNU ***"))))))</f>
        <v>Franche-Comté</v>
      </c>
      <c r="G181" s="36">
        <f>LOOKUP(Z181-Paramètres!$E$1,Paramètres!$A$1:$A$20)</f>
        <v>-50</v>
      </c>
      <c r="H181" s="36" t="str">
        <f>LOOKUP(G181,Paramètres!$A$1:$B$20)</f>
        <v>V1</v>
      </c>
      <c r="I181" s="37">
        <f t="shared" si="22"/>
        <v>13</v>
      </c>
      <c r="J181" s="119">
        <v>1311</v>
      </c>
      <c r="K181" s="47">
        <v>0</v>
      </c>
      <c r="L181" s="47"/>
      <c r="M181" s="25"/>
      <c r="N181" s="52"/>
      <c r="O181" s="77" t="str">
        <f t="shared" si="23"/>
        <v>0</v>
      </c>
      <c r="P181" s="91">
        <f t="shared" si="24"/>
        <v>0</v>
      </c>
      <c r="Q181" s="91">
        <f t="shared" si="25"/>
        <v>0</v>
      </c>
      <c r="R181" s="91">
        <f t="shared" si="26"/>
        <v>0</v>
      </c>
      <c r="S181" s="91">
        <f t="shared" si="27"/>
        <v>0</v>
      </c>
      <c r="T181" s="91">
        <f t="shared" si="28"/>
        <v>0</v>
      </c>
      <c r="U181" s="92" t="str">
        <f t="shared" si="29"/>
        <v>0</v>
      </c>
      <c r="V181" s="93">
        <f t="shared" si="30"/>
        <v>0</v>
      </c>
      <c r="W181" s="92" t="str">
        <f t="shared" si="31"/>
        <v>0</v>
      </c>
      <c r="X181" s="93">
        <f t="shared" si="32"/>
        <v>0</v>
      </c>
      <c r="Y181" s="36" t="str">
        <f ca="1">LOOKUP(G181,Paramètres!$A$1:$A$20,Paramètres!$C$1:$C$21)</f>
        <v>+18</v>
      </c>
      <c r="Z181" s="25">
        <v>1968</v>
      </c>
      <c r="AA181" s="25" t="s">
        <v>1156</v>
      </c>
      <c r="AB181" s="59" t="s">
        <v>3244</v>
      </c>
      <c r="AC181" s="42"/>
      <c r="AD181" s="42" t="str">
        <f>IF(ISNA(VLOOKUP(D181,'Liste en forme Garçons'!$C:$C,1,FALSE)),"","*")</f>
        <v>*</v>
      </c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</row>
    <row r="182" spans="1:46" s="43" customFormat="1" x14ac:dyDescent="0.35">
      <c r="A182" s="65"/>
      <c r="B182" s="250" t="s">
        <v>352</v>
      </c>
      <c r="C182" s="251" t="s">
        <v>752</v>
      </c>
      <c r="D182" s="141" t="s">
        <v>1375</v>
      </c>
      <c r="E182" s="54" t="s">
        <v>841</v>
      </c>
      <c r="F182" s="97" t="str">
        <f>IF(E182="","",IF(COUNTIF(Paramètres!H:H,E182)=1,IF(Paramètres!$E$3=Paramètres!$A$23,"Belfort/Montbéliard",IF(Paramètres!$E$3=Paramètres!$A$24,"Doubs","Franche-Comté")),IF(COUNTIF(Paramètres!I:I,E182)=1,IF(Paramètres!$E$3=Paramètres!$A$23,"Belfort/Montbéliard",IF(Paramètres!$E$3=Paramètres!$A$24,"Belfort","Franche-Comté")),IF(COUNTIF(Paramètres!J:J,E182)=1,IF(Paramètres!$E$3=Paramètres!$A$25,"Franche-Comté","Haute-Saône"),IF(COUNTIF(Paramètres!K:K,E182)=1,IF(Paramètres!$E$3=Paramètres!$A$25,"Franche-Comté","Jura"),IF(COUNTIF(Paramètres!G:G,E182)=1,IF(Paramètres!$E$3=Paramètres!$A$23,"Besançon",IF(Paramètres!$E$3=Paramètres!$A$24,"Doubs","Franche-Comté")),"*** INCONNU ***"))))))</f>
        <v>Franche-Comté</v>
      </c>
      <c r="G182" s="36">
        <f>LOOKUP(Z182-Paramètres!$E$1,Paramètres!$A$1:$A$20)</f>
        <v>-50</v>
      </c>
      <c r="H182" s="36" t="str">
        <f>LOOKUP(G182,Paramètres!$A$1:$B$20)</f>
        <v>V1</v>
      </c>
      <c r="I182" s="37">
        <f t="shared" si="22"/>
        <v>12</v>
      </c>
      <c r="J182" s="119">
        <v>1208</v>
      </c>
      <c r="K182" s="47">
        <v>0</v>
      </c>
      <c r="L182" s="47"/>
      <c r="M182" s="25"/>
      <c r="N182" s="52"/>
      <c r="O182" s="77" t="str">
        <f t="shared" si="23"/>
        <v>0</v>
      </c>
      <c r="P182" s="91">
        <f t="shared" si="24"/>
        <v>0</v>
      </c>
      <c r="Q182" s="91">
        <f t="shared" si="25"/>
        <v>0</v>
      </c>
      <c r="R182" s="91">
        <f t="shared" si="26"/>
        <v>0</v>
      </c>
      <c r="S182" s="91">
        <f t="shared" si="27"/>
        <v>0</v>
      </c>
      <c r="T182" s="91">
        <f t="shared" si="28"/>
        <v>0</v>
      </c>
      <c r="U182" s="92" t="str">
        <f t="shared" si="29"/>
        <v>0</v>
      </c>
      <c r="V182" s="93">
        <f t="shared" si="30"/>
        <v>0</v>
      </c>
      <c r="W182" s="92" t="str">
        <f t="shared" si="31"/>
        <v>0</v>
      </c>
      <c r="X182" s="93">
        <f t="shared" si="32"/>
        <v>0</v>
      </c>
      <c r="Y182" s="36" t="str">
        <f ca="1">LOOKUP(G182,Paramètres!$A$1:$A$20,Paramètres!$C$1:$C$21)</f>
        <v>+18</v>
      </c>
      <c r="Z182" s="25">
        <v>1975</v>
      </c>
      <c r="AA182" s="25" t="s">
        <v>1156</v>
      </c>
      <c r="AB182" s="59" t="s">
        <v>3239</v>
      </c>
      <c r="AC182" s="42"/>
      <c r="AD182" s="42" t="str">
        <f>IF(ISNA(VLOOKUP(D182,'Liste en forme Garçons'!$C:$C,1,FALSE)),"","*")</f>
        <v>*</v>
      </c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</row>
    <row r="183" spans="1:46" s="43" customFormat="1" x14ac:dyDescent="0.35">
      <c r="A183" s="65"/>
      <c r="B183" s="53" t="s">
        <v>832</v>
      </c>
      <c r="C183" s="53" t="s">
        <v>799</v>
      </c>
      <c r="D183" s="141" t="s">
        <v>1386</v>
      </c>
      <c r="E183" s="54" t="s">
        <v>1122</v>
      </c>
      <c r="F183" s="97" t="str">
        <f>IF(E183="","",IF(COUNTIF(Paramètres!H:H,E183)=1,IF(Paramètres!$E$3=Paramètres!$A$23,"Belfort/Montbéliard",IF(Paramètres!$E$3=Paramètres!$A$24,"Doubs","Franche-Comté")),IF(COUNTIF(Paramètres!I:I,E183)=1,IF(Paramètres!$E$3=Paramètres!$A$23,"Belfort/Montbéliard",IF(Paramètres!$E$3=Paramètres!$A$24,"Belfort","Franche-Comté")),IF(COUNTIF(Paramètres!J:J,E183)=1,IF(Paramètres!$E$3=Paramètres!$A$25,"Franche-Comté","Haute-Saône"),IF(COUNTIF(Paramètres!K:K,E183)=1,IF(Paramètres!$E$3=Paramètres!$A$25,"Franche-Comté","Jura"),IF(COUNTIF(Paramètres!G:G,E183)=1,IF(Paramètres!$E$3=Paramètres!$A$23,"Besançon",IF(Paramètres!$E$3=Paramètres!$A$24,"Doubs","Franche-Comté")),"*** INCONNU ***"))))))</f>
        <v>Franche-Comté</v>
      </c>
      <c r="G183" s="36">
        <f>LOOKUP(Z183-Paramètres!$E$1,Paramètres!$A$1:$A$20)</f>
        <v>-40</v>
      </c>
      <c r="H183" s="36" t="str">
        <f>LOOKUP(G183,Paramètres!$A$1:$B$20)</f>
        <v>S</v>
      </c>
      <c r="I183" s="37">
        <f t="shared" si="22"/>
        <v>11</v>
      </c>
      <c r="J183" s="119">
        <v>1134</v>
      </c>
      <c r="K183" s="47">
        <v>0</v>
      </c>
      <c r="L183" s="47"/>
      <c r="M183" s="25"/>
      <c r="N183" s="52"/>
      <c r="O183" s="77" t="str">
        <f t="shared" si="23"/>
        <v>0</v>
      </c>
      <c r="P183" s="91">
        <f t="shared" si="24"/>
        <v>0</v>
      </c>
      <c r="Q183" s="91">
        <f t="shared" si="25"/>
        <v>0</v>
      </c>
      <c r="R183" s="91">
        <f t="shared" si="26"/>
        <v>0</v>
      </c>
      <c r="S183" s="91">
        <f t="shared" si="27"/>
        <v>0</v>
      </c>
      <c r="T183" s="91">
        <f t="shared" si="28"/>
        <v>0</v>
      </c>
      <c r="U183" s="92" t="str">
        <f t="shared" si="29"/>
        <v>0</v>
      </c>
      <c r="V183" s="93">
        <f t="shared" si="30"/>
        <v>0</v>
      </c>
      <c r="W183" s="92" t="str">
        <f t="shared" si="31"/>
        <v>0</v>
      </c>
      <c r="X183" s="93">
        <f t="shared" si="32"/>
        <v>0</v>
      </c>
      <c r="Y183" s="36" t="str">
        <f ca="1">LOOKUP(G183,Paramètres!$A$1:$A$20,Paramètres!$C$1:$C$21)</f>
        <v>+18</v>
      </c>
      <c r="Z183" s="25">
        <v>1984</v>
      </c>
      <c r="AA183" s="25" t="s">
        <v>1156</v>
      </c>
      <c r="AB183" s="59" t="s">
        <v>3244</v>
      </c>
      <c r="AC183" s="42"/>
      <c r="AD183" s="42" t="str">
        <f>IF(ISNA(VLOOKUP(D183,'Liste en forme Garçons'!$C:$C,1,FALSE)),"","*")</f>
        <v>*</v>
      </c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</row>
    <row r="184" spans="1:46" s="43" customFormat="1" x14ac:dyDescent="0.35">
      <c r="A184" s="65"/>
      <c r="B184" s="53" t="s">
        <v>30</v>
      </c>
      <c r="C184" s="53" t="s">
        <v>746</v>
      </c>
      <c r="D184" s="138" t="s">
        <v>1388</v>
      </c>
      <c r="E184" s="49" t="s">
        <v>1122</v>
      </c>
      <c r="F184" s="97" t="str">
        <f>IF(E184="","",IF(COUNTIF(Paramètres!H:H,E184)=1,IF(Paramètres!$E$3=Paramètres!$A$23,"Belfort/Montbéliard",IF(Paramètres!$E$3=Paramètres!$A$24,"Doubs","Franche-Comté")),IF(COUNTIF(Paramètres!I:I,E184)=1,IF(Paramètres!$E$3=Paramètres!$A$23,"Belfort/Montbéliard",IF(Paramètres!$E$3=Paramètres!$A$24,"Belfort","Franche-Comté")),IF(COUNTIF(Paramètres!J:J,E184)=1,IF(Paramètres!$E$3=Paramètres!$A$25,"Franche-Comté","Haute-Saône"),IF(COUNTIF(Paramètres!K:K,E184)=1,IF(Paramètres!$E$3=Paramètres!$A$25,"Franche-Comté","Jura"),IF(COUNTIF(Paramètres!G:G,E184)=1,IF(Paramètres!$E$3=Paramètres!$A$23,"Besançon",IF(Paramètres!$E$3=Paramètres!$A$24,"Doubs","Franche-Comté")),"*** INCONNU ***"))))))</f>
        <v>Franche-Comté</v>
      </c>
      <c r="G184" s="36">
        <f>LOOKUP(Z184-Paramètres!$E$1,Paramètres!$A$1:$A$20)</f>
        <v>-40</v>
      </c>
      <c r="H184" s="36" t="str">
        <f>LOOKUP(G184,Paramètres!$A$1:$B$20)</f>
        <v>S</v>
      </c>
      <c r="I184" s="37">
        <f t="shared" si="22"/>
        <v>10</v>
      </c>
      <c r="J184" s="116">
        <v>1093</v>
      </c>
      <c r="K184" s="47">
        <v>0</v>
      </c>
      <c r="L184" s="47"/>
      <c r="M184" s="25"/>
      <c r="N184" s="52"/>
      <c r="O184" s="77" t="str">
        <f t="shared" si="23"/>
        <v>0</v>
      </c>
      <c r="P184" s="91">
        <f t="shared" si="24"/>
        <v>0</v>
      </c>
      <c r="Q184" s="91">
        <f t="shared" si="25"/>
        <v>0</v>
      </c>
      <c r="R184" s="91">
        <f t="shared" si="26"/>
        <v>0</v>
      </c>
      <c r="S184" s="91">
        <f t="shared" si="27"/>
        <v>0</v>
      </c>
      <c r="T184" s="91">
        <f t="shared" si="28"/>
        <v>0</v>
      </c>
      <c r="U184" s="92" t="str">
        <f t="shared" si="29"/>
        <v>0</v>
      </c>
      <c r="V184" s="93">
        <f t="shared" si="30"/>
        <v>0</v>
      </c>
      <c r="W184" s="92" t="str">
        <f t="shared" si="31"/>
        <v>0</v>
      </c>
      <c r="X184" s="93">
        <f t="shared" si="32"/>
        <v>0</v>
      </c>
      <c r="Y184" s="36" t="str">
        <f ca="1">LOOKUP(G184,Paramètres!$A$1:$A$20,Paramètres!$C$1:$C$21)</f>
        <v>+18</v>
      </c>
      <c r="Z184" s="25">
        <v>1984</v>
      </c>
      <c r="AA184" s="25" t="s">
        <v>1156</v>
      </c>
      <c r="AB184" s="59" t="s">
        <v>3244</v>
      </c>
      <c r="AC184" s="18"/>
      <c r="AD184" s="42" t="str">
        <f>IF(ISNA(VLOOKUP(D184,'Liste en forme Garçons'!$C:$C,1,FALSE)),"","*")</f>
        <v>*</v>
      </c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spans="1:46" s="43" customFormat="1" x14ac:dyDescent="0.35">
      <c r="A185" s="65"/>
      <c r="B185" s="32" t="s">
        <v>41</v>
      </c>
      <c r="C185" s="32" t="s">
        <v>1003</v>
      </c>
      <c r="D185" s="138" t="s">
        <v>1266</v>
      </c>
      <c r="E185" s="33" t="s">
        <v>1027</v>
      </c>
      <c r="F185" s="97" t="str">
        <f>IF(E185="","",IF(COUNTIF(Paramètres!H:H,E185)=1,IF(Paramètres!$E$3=Paramètres!$A$23,"Belfort/Montbéliard",IF(Paramètres!$E$3=Paramètres!$A$24,"Doubs","Franche-Comté")),IF(COUNTIF(Paramètres!I:I,E185)=1,IF(Paramètres!$E$3=Paramètres!$A$23,"Belfort/Montbéliard",IF(Paramètres!$E$3=Paramètres!$A$24,"Belfort","Franche-Comté")),IF(COUNTIF(Paramètres!J:J,E185)=1,IF(Paramètres!$E$3=Paramètres!$A$25,"Franche-Comté","Haute-Saône"),IF(COUNTIF(Paramètres!K:K,E185)=1,IF(Paramètres!$E$3=Paramètres!$A$25,"Franche-Comté","Jura"),IF(COUNTIF(Paramètres!G:G,E185)=1,IF(Paramètres!$E$3=Paramètres!$A$23,"Besançon",IF(Paramètres!$E$3=Paramètres!$A$24,"Doubs","Franche-Comté")),"*** INCONNU ***"))))))</f>
        <v>Franche-Comté</v>
      </c>
      <c r="G185" s="36">
        <f>LOOKUP(Z185-Paramètres!$E$1,Paramètres!$A$1:$A$20)</f>
        <v>-40</v>
      </c>
      <c r="H185" s="36" t="str">
        <f>LOOKUP(G185,Paramètres!$A$1:$B$20)</f>
        <v>S</v>
      </c>
      <c r="I185" s="37">
        <f t="shared" si="22"/>
        <v>10</v>
      </c>
      <c r="J185" s="116">
        <v>1083</v>
      </c>
      <c r="K185" s="25">
        <v>0</v>
      </c>
      <c r="L185" s="47"/>
      <c r="M185" s="47"/>
      <c r="N185" s="52"/>
      <c r="O185" s="77" t="str">
        <f t="shared" si="23"/>
        <v>0</v>
      </c>
      <c r="P185" s="91">
        <f t="shared" si="24"/>
        <v>0</v>
      </c>
      <c r="Q185" s="91">
        <f t="shared" si="25"/>
        <v>0</v>
      </c>
      <c r="R185" s="91">
        <f t="shared" si="26"/>
        <v>0</v>
      </c>
      <c r="S185" s="91">
        <f t="shared" si="27"/>
        <v>0</v>
      </c>
      <c r="T185" s="91">
        <f t="shared" si="28"/>
        <v>0</v>
      </c>
      <c r="U185" s="92" t="str">
        <f t="shared" si="29"/>
        <v>0</v>
      </c>
      <c r="V185" s="93">
        <f t="shared" si="30"/>
        <v>0</v>
      </c>
      <c r="W185" s="92" t="str">
        <f t="shared" si="31"/>
        <v>0</v>
      </c>
      <c r="X185" s="93">
        <f t="shared" si="32"/>
        <v>0</v>
      </c>
      <c r="Y185" s="36" t="str">
        <f ca="1">LOOKUP(G185,Paramètres!$A$1:$A$20,Paramètres!$C$1:$C$21)</f>
        <v>+18</v>
      </c>
      <c r="Z185" s="25">
        <v>1983</v>
      </c>
      <c r="AA185" s="25" t="s">
        <v>1156</v>
      </c>
      <c r="AB185" s="59" t="s">
        <v>3244</v>
      </c>
      <c r="AC185" s="42"/>
      <c r="AD185" s="42" t="str">
        <f>IF(ISNA(VLOOKUP(D185,'Liste en forme Garçons'!$C:$C,1,FALSE)),"","*")</f>
        <v>*</v>
      </c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</row>
    <row r="186" spans="1:46" s="43" customFormat="1" x14ac:dyDescent="0.35">
      <c r="A186" s="65"/>
      <c r="B186" s="32" t="s">
        <v>406</v>
      </c>
      <c r="C186" s="32" t="s">
        <v>1178</v>
      </c>
      <c r="D186" s="138" t="s">
        <v>1482</v>
      </c>
      <c r="E186" s="49" t="s">
        <v>334</v>
      </c>
      <c r="F186" s="97" t="str">
        <f>IF(E186="","",IF(COUNTIF(Paramètres!H:H,E186)=1,IF(Paramètres!$E$3=Paramètres!$A$23,"Belfort/Montbéliard",IF(Paramètres!$E$3=Paramètres!$A$24,"Doubs","Franche-Comté")),IF(COUNTIF(Paramètres!I:I,E186)=1,IF(Paramètres!$E$3=Paramètres!$A$23,"Belfort/Montbéliard",IF(Paramètres!$E$3=Paramètres!$A$24,"Belfort","Franche-Comté")),IF(COUNTIF(Paramètres!J:J,E186)=1,IF(Paramètres!$E$3=Paramètres!$A$25,"Franche-Comté","Haute-Saône"),IF(COUNTIF(Paramètres!K:K,E186)=1,IF(Paramètres!$E$3=Paramètres!$A$25,"Franche-Comté","Jura"),IF(COUNTIF(Paramètres!G:G,E186)=1,IF(Paramètres!$E$3=Paramètres!$A$23,"Besançon",IF(Paramètres!$E$3=Paramètres!$A$24,"Doubs","Franche-Comté")),"*** INCONNU ***"))))))</f>
        <v>Franche-Comté</v>
      </c>
      <c r="G186" s="36">
        <f>LOOKUP(Z186-Paramètres!$E$1,Paramètres!$A$1:$A$20)</f>
        <v>-40</v>
      </c>
      <c r="H186" s="36" t="str">
        <f>LOOKUP(G186,Paramètres!$A$1:$B$20)</f>
        <v>S</v>
      </c>
      <c r="I186" s="37">
        <f t="shared" si="22"/>
        <v>10</v>
      </c>
      <c r="J186" s="116">
        <v>1075</v>
      </c>
      <c r="K186" s="47">
        <v>0</v>
      </c>
      <c r="L186" s="55"/>
      <c r="M186" s="38"/>
      <c r="N186" s="38"/>
      <c r="O186" s="77" t="str">
        <f t="shared" si="23"/>
        <v>0</v>
      </c>
      <c r="P186" s="91">
        <f t="shared" si="24"/>
        <v>0</v>
      </c>
      <c r="Q186" s="91">
        <f t="shared" si="25"/>
        <v>0</v>
      </c>
      <c r="R186" s="91">
        <f t="shared" si="26"/>
        <v>0</v>
      </c>
      <c r="S186" s="91">
        <f t="shared" si="27"/>
        <v>0</v>
      </c>
      <c r="T186" s="91">
        <f t="shared" si="28"/>
        <v>0</v>
      </c>
      <c r="U186" s="92" t="str">
        <f t="shared" si="29"/>
        <v>0</v>
      </c>
      <c r="V186" s="93">
        <f t="shared" si="30"/>
        <v>0</v>
      </c>
      <c r="W186" s="92" t="str">
        <f t="shared" si="31"/>
        <v>0</v>
      </c>
      <c r="X186" s="93">
        <f t="shared" si="32"/>
        <v>0</v>
      </c>
      <c r="Y186" s="36" t="str">
        <f ca="1">LOOKUP(G186,Paramètres!$A$1:$A$20,Paramètres!$C$1:$C$21)</f>
        <v>+18</v>
      </c>
      <c r="Z186" s="25">
        <v>1976</v>
      </c>
      <c r="AA186" s="25" t="s">
        <v>1156</v>
      </c>
      <c r="AB186" s="59" t="s">
        <v>3245</v>
      </c>
      <c r="AC186" s="42"/>
      <c r="AD186" s="42" t="str">
        <f>IF(ISNA(VLOOKUP(D186,'Liste en forme Garçons'!$C:$C,1,FALSE)),"","*")</f>
        <v>*</v>
      </c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</row>
    <row r="187" spans="1:46" s="43" customFormat="1" x14ac:dyDescent="0.35">
      <c r="A187" s="65"/>
      <c r="B187" s="32" t="s">
        <v>54</v>
      </c>
      <c r="C187" s="32" t="s">
        <v>271</v>
      </c>
      <c r="D187" s="138" t="s">
        <v>1575</v>
      </c>
      <c r="E187" s="49" t="s">
        <v>1121</v>
      </c>
      <c r="F187" s="97" t="str">
        <f>IF(E187="","",IF(COUNTIF(Paramètres!H:H,E187)=1,IF(Paramètres!$E$3=Paramètres!$A$23,"Belfort/Montbéliard",IF(Paramètres!$E$3=Paramètres!$A$24,"Doubs","Franche-Comté")),IF(COUNTIF(Paramètres!I:I,E187)=1,IF(Paramètres!$E$3=Paramètres!$A$23,"Belfort/Montbéliard",IF(Paramètres!$E$3=Paramètres!$A$24,"Belfort","Franche-Comté")),IF(COUNTIF(Paramètres!J:J,E187)=1,IF(Paramètres!$E$3=Paramètres!$A$25,"Franche-Comté","Haute-Saône"),IF(COUNTIF(Paramètres!K:K,E187)=1,IF(Paramètres!$E$3=Paramètres!$A$25,"Franche-Comté","Jura"),IF(COUNTIF(Paramètres!G:G,E187)=1,IF(Paramètres!$E$3=Paramètres!$A$23,"Besançon",IF(Paramètres!$E$3=Paramètres!$A$24,"Doubs","Franche-Comté")),"*** INCONNU ***"))))))</f>
        <v>Franche-Comté</v>
      </c>
      <c r="G187" s="36">
        <f>LOOKUP(Z187-Paramètres!$E$1,Paramètres!$A$1:$A$20)</f>
        <v>-40</v>
      </c>
      <c r="H187" s="36" t="str">
        <f>LOOKUP(G187,Paramètres!$A$1:$B$20)</f>
        <v>S</v>
      </c>
      <c r="I187" s="37">
        <f t="shared" si="22"/>
        <v>10</v>
      </c>
      <c r="J187" s="116">
        <v>1065</v>
      </c>
      <c r="K187" s="25" t="s">
        <v>635</v>
      </c>
      <c r="L187" s="25"/>
      <c r="M187" s="25"/>
      <c r="N187" s="52"/>
      <c r="O187" s="77" t="str">
        <f t="shared" si="23"/>
        <v>0</v>
      </c>
      <c r="P187" s="91">
        <f t="shared" si="24"/>
        <v>0</v>
      </c>
      <c r="Q187" s="91">
        <f t="shared" si="25"/>
        <v>0</v>
      </c>
      <c r="R187" s="91">
        <f t="shared" si="26"/>
        <v>0</v>
      </c>
      <c r="S187" s="91">
        <f t="shared" si="27"/>
        <v>0</v>
      </c>
      <c r="T187" s="91">
        <f t="shared" si="28"/>
        <v>0</v>
      </c>
      <c r="U187" s="92" t="str">
        <f t="shared" si="29"/>
        <v>0</v>
      </c>
      <c r="V187" s="93">
        <f t="shared" si="30"/>
        <v>0</v>
      </c>
      <c r="W187" s="92" t="str">
        <f t="shared" si="31"/>
        <v>0</v>
      </c>
      <c r="X187" s="93">
        <f t="shared" si="32"/>
        <v>0</v>
      </c>
      <c r="Y187" s="36" t="str">
        <f ca="1">LOOKUP(G187,Paramètres!$A$1:$A$20,Paramètres!$C$1:$C$21)</f>
        <v>+18</v>
      </c>
      <c r="Z187" s="25">
        <v>1993</v>
      </c>
      <c r="AA187" s="25" t="s">
        <v>1156</v>
      </c>
      <c r="AB187" s="59"/>
      <c r="AC187" s="42"/>
      <c r="AD187" s="42" t="str">
        <f>IF(ISNA(VLOOKUP(D187,'Liste en forme Garçons'!$C:$C,1,FALSE)),"","*")</f>
        <v>*</v>
      </c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</row>
    <row r="188" spans="1:46" s="43" customFormat="1" x14ac:dyDescent="0.35">
      <c r="A188" s="65"/>
      <c r="B188" s="53" t="s">
        <v>49</v>
      </c>
      <c r="C188" s="53" t="s">
        <v>51</v>
      </c>
      <c r="D188" s="138" t="s">
        <v>1630</v>
      </c>
      <c r="E188" s="33" t="s">
        <v>86</v>
      </c>
      <c r="F188" s="97" t="str">
        <f>IF(E188="","",IF(COUNTIF(Paramètres!H:H,E188)=1,IF(Paramètres!$E$3=Paramètres!$A$23,"Belfort/Montbéliard",IF(Paramètres!$E$3=Paramètres!$A$24,"Doubs","Franche-Comté")),IF(COUNTIF(Paramètres!I:I,E188)=1,IF(Paramètres!$E$3=Paramètres!$A$23,"Belfort/Montbéliard",IF(Paramètres!$E$3=Paramètres!$A$24,"Belfort","Franche-Comté")),IF(COUNTIF(Paramètres!J:J,E188)=1,IF(Paramètres!$E$3=Paramètres!$A$25,"Franche-Comté","Haute-Saône"),IF(COUNTIF(Paramètres!K:K,E188)=1,IF(Paramètres!$E$3=Paramètres!$A$25,"Franche-Comté","Jura"),IF(COUNTIF(Paramètres!G:G,E188)=1,IF(Paramètres!$E$3=Paramètres!$A$23,"Besançon",IF(Paramètres!$E$3=Paramètres!$A$24,"Doubs","Franche-Comté")),"*** INCONNU ***"))))))</f>
        <v>Franche-Comté</v>
      </c>
      <c r="G188" s="36">
        <f>LOOKUP(Z188-Paramètres!$E$1,Paramètres!$A$1:$A$20)</f>
        <v>-40</v>
      </c>
      <c r="H188" s="36" t="str">
        <f>LOOKUP(G188,Paramètres!$A$1:$B$20)</f>
        <v>S</v>
      </c>
      <c r="I188" s="37">
        <f t="shared" si="22"/>
        <v>9</v>
      </c>
      <c r="J188" s="116">
        <v>963</v>
      </c>
      <c r="K188" s="25">
        <v>0</v>
      </c>
      <c r="L188" s="47"/>
      <c r="M188" s="47"/>
      <c r="N188" s="52"/>
      <c r="O188" s="77" t="str">
        <f t="shared" si="23"/>
        <v>0</v>
      </c>
      <c r="P188" s="91">
        <f t="shared" si="24"/>
        <v>0</v>
      </c>
      <c r="Q188" s="91">
        <f t="shared" si="25"/>
        <v>0</v>
      </c>
      <c r="R188" s="91">
        <f t="shared" si="26"/>
        <v>0</v>
      </c>
      <c r="S188" s="91">
        <f t="shared" si="27"/>
        <v>0</v>
      </c>
      <c r="T188" s="91">
        <f t="shared" si="28"/>
        <v>0</v>
      </c>
      <c r="U188" s="92" t="str">
        <f t="shared" si="29"/>
        <v>0</v>
      </c>
      <c r="V188" s="93">
        <f t="shared" si="30"/>
        <v>0</v>
      </c>
      <c r="W188" s="92" t="str">
        <f t="shared" si="31"/>
        <v>0</v>
      </c>
      <c r="X188" s="93">
        <f t="shared" si="32"/>
        <v>0</v>
      </c>
      <c r="Y188" s="36" t="str">
        <f ca="1">LOOKUP(G188,Paramètres!$A$1:$A$20,Paramètres!$C$1:$C$21)</f>
        <v>+18</v>
      </c>
      <c r="Z188" s="25">
        <v>1987</v>
      </c>
      <c r="AA188" s="25" t="s">
        <v>1156</v>
      </c>
      <c r="AB188" s="59" t="s">
        <v>3246</v>
      </c>
      <c r="AD188" s="42" t="str">
        <f>IF(ISNA(VLOOKUP(D188,'Liste en forme Garçons'!$C:$C,1,FALSE)),"","*")</f>
        <v>*</v>
      </c>
    </row>
    <row r="189" spans="1:46" s="43" customFormat="1" x14ac:dyDescent="0.35">
      <c r="A189" s="65"/>
      <c r="B189" s="53" t="s">
        <v>408</v>
      </c>
      <c r="C189" s="53" t="s">
        <v>940</v>
      </c>
      <c r="D189" s="138" t="s">
        <v>1292</v>
      </c>
      <c r="E189" s="33" t="s">
        <v>1018</v>
      </c>
      <c r="F189" s="97" t="str">
        <f>IF(E189="","",IF(COUNTIF(Paramètres!H:H,E189)=1,IF(Paramètres!$E$3=Paramètres!$A$23,"Belfort/Montbéliard",IF(Paramètres!$E$3=Paramètres!$A$24,"Doubs","Franche-Comté")),IF(COUNTIF(Paramètres!I:I,E189)=1,IF(Paramètres!$E$3=Paramètres!$A$23,"Belfort/Montbéliard",IF(Paramètres!$E$3=Paramètres!$A$24,"Belfort","Franche-Comté")),IF(COUNTIF(Paramètres!J:J,E189)=1,IF(Paramètres!$E$3=Paramètres!$A$25,"Franche-Comté","Haute-Saône"),IF(COUNTIF(Paramètres!K:K,E189)=1,IF(Paramètres!$E$3=Paramètres!$A$25,"Franche-Comté","Jura"),IF(COUNTIF(Paramètres!G:G,E189)=1,IF(Paramètres!$E$3=Paramètres!$A$23,"Besançon",IF(Paramètres!$E$3=Paramètres!$A$24,"Doubs","Franche-Comté")),"*** INCONNU ***"))))))</f>
        <v>Franche-Comté</v>
      </c>
      <c r="G189" s="36">
        <f>LOOKUP(Z189-Paramètres!$E$1,Paramètres!$A$1:$A$20)</f>
        <v>-50</v>
      </c>
      <c r="H189" s="36" t="str">
        <f>LOOKUP(G189,Paramètres!$A$1:$B$20)</f>
        <v>V1</v>
      </c>
      <c r="I189" s="37">
        <f t="shared" si="22"/>
        <v>9</v>
      </c>
      <c r="J189" s="116">
        <v>917</v>
      </c>
      <c r="K189" s="25">
        <v>0</v>
      </c>
      <c r="L189" s="47"/>
      <c r="M189" s="47"/>
      <c r="N189" s="52"/>
      <c r="O189" s="77" t="str">
        <f t="shared" si="23"/>
        <v>0</v>
      </c>
      <c r="P189" s="91">
        <f t="shared" si="24"/>
        <v>0</v>
      </c>
      <c r="Q189" s="91">
        <f t="shared" si="25"/>
        <v>0</v>
      </c>
      <c r="R189" s="91">
        <f t="shared" si="26"/>
        <v>0</v>
      </c>
      <c r="S189" s="91">
        <f t="shared" si="27"/>
        <v>0</v>
      </c>
      <c r="T189" s="91">
        <f t="shared" si="28"/>
        <v>0</v>
      </c>
      <c r="U189" s="92" t="str">
        <f t="shared" si="29"/>
        <v>0</v>
      </c>
      <c r="V189" s="93">
        <f t="shared" si="30"/>
        <v>0</v>
      </c>
      <c r="W189" s="92" t="str">
        <f t="shared" si="31"/>
        <v>0</v>
      </c>
      <c r="X189" s="93">
        <f t="shared" si="32"/>
        <v>0</v>
      </c>
      <c r="Y189" s="36" t="str">
        <f ca="1">LOOKUP(G189,Paramètres!$A$1:$A$20,Paramètres!$C$1:$C$21)</f>
        <v>+18</v>
      </c>
      <c r="Z189" s="25">
        <v>1966</v>
      </c>
      <c r="AA189" s="25" t="s">
        <v>1156</v>
      </c>
      <c r="AB189" s="59" t="s">
        <v>3244</v>
      </c>
      <c r="AC189" s="42"/>
      <c r="AD189" s="42" t="str">
        <f>IF(ISNA(VLOOKUP(D189,'Liste en forme Garçons'!$C:$C,1,FALSE)),"","*")</f>
        <v>*</v>
      </c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</row>
    <row r="190" spans="1:46" s="43" customFormat="1" x14ac:dyDescent="0.35">
      <c r="A190" s="65"/>
      <c r="B190" s="32" t="s">
        <v>609</v>
      </c>
      <c r="C190" s="32" t="s">
        <v>610</v>
      </c>
      <c r="D190" s="138" t="s">
        <v>1818</v>
      </c>
      <c r="E190" s="33" t="s">
        <v>60</v>
      </c>
      <c r="F190" s="97" t="str">
        <f>IF(E190="","",IF(COUNTIF(Paramètres!H:H,E190)=1,IF(Paramètres!$E$3=Paramètres!$A$23,"Belfort/Montbéliard",IF(Paramètres!$E$3=Paramètres!$A$24,"Doubs","Franche-Comté")),IF(COUNTIF(Paramètres!I:I,E190)=1,IF(Paramètres!$E$3=Paramètres!$A$23,"Belfort/Montbéliard",IF(Paramètres!$E$3=Paramètres!$A$24,"Belfort","Franche-Comté")),IF(COUNTIF(Paramètres!J:J,E190)=1,IF(Paramètres!$E$3=Paramètres!$A$25,"Franche-Comté","Haute-Saône"),IF(COUNTIF(Paramètres!K:K,E190)=1,IF(Paramètres!$E$3=Paramètres!$A$25,"Franche-Comté","Jura"),IF(COUNTIF(Paramètres!G:G,E190)=1,IF(Paramètres!$E$3=Paramètres!$A$23,"Besançon",IF(Paramètres!$E$3=Paramètres!$A$24,"Doubs","Franche-Comté")),"*** INCONNU ***"))))))</f>
        <v>Franche-Comté</v>
      </c>
      <c r="G190" s="36">
        <f>LOOKUP(Z190-Paramètres!$E$1,Paramètres!$A$1:$A$20)</f>
        <v>-50</v>
      </c>
      <c r="H190" s="36" t="str">
        <f>LOOKUP(G190,Paramètres!$A$1:$B$20)</f>
        <v>V1</v>
      </c>
      <c r="I190" s="37">
        <f t="shared" si="22"/>
        <v>8</v>
      </c>
      <c r="J190" s="117">
        <v>861</v>
      </c>
      <c r="K190" s="25">
        <v>0</v>
      </c>
      <c r="L190" s="47"/>
      <c r="M190" s="47"/>
      <c r="N190" s="38"/>
      <c r="O190" s="77" t="str">
        <f t="shared" si="23"/>
        <v>0</v>
      </c>
      <c r="P190" s="91">
        <f t="shared" si="24"/>
        <v>0</v>
      </c>
      <c r="Q190" s="91">
        <f t="shared" si="25"/>
        <v>0</v>
      </c>
      <c r="R190" s="91">
        <f t="shared" si="26"/>
        <v>0</v>
      </c>
      <c r="S190" s="91">
        <f t="shared" si="27"/>
        <v>0</v>
      </c>
      <c r="T190" s="91">
        <f t="shared" si="28"/>
        <v>0</v>
      </c>
      <c r="U190" s="92" t="str">
        <f t="shared" si="29"/>
        <v>0</v>
      </c>
      <c r="V190" s="93">
        <f t="shared" si="30"/>
        <v>0</v>
      </c>
      <c r="W190" s="92" t="str">
        <f t="shared" si="31"/>
        <v>0</v>
      </c>
      <c r="X190" s="93">
        <f t="shared" si="32"/>
        <v>0</v>
      </c>
      <c r="Y190" s="36" t="str">
        <f ca="1">LOOKUP(G190,Paramètres!$A$1:$A$20,Paramètres!$C$1:$C$21)</f>
        <v>+18</v>
      </c>
      <c r="Z190" s="23">
        <v>1970</v>
      </c>
      <c r="AA190" s="25" t="s">
        <v>1156</v>
      </c>
      <c r="AB190" s="59" t="s">
        <v>3245</v>
      </c>
      <c r="AC190" s="42"/>
      <c r="AD190" s="42" t="str">
        <f>IF(ISNA(VLOOKUP(D190,'Liste en forme Garçons'!$C:$C,1,FALSE)),"","*")</f>
        <v>*</v>
      </c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</row>
    <row r="191" spans="1:46" s="43" customFormat="1" x14ac:dyDescent="0.35">
      <c r="A191" s="65"/>
      <c r="B191" s="53" t="s">
        <v>3247</v>
      </c>
      <c r="C191" s="53" t="s">
        <v>3248</v>
      </c>
      <c r="D191" s="141" t="s">
        <v>3249</v>
      </c>
      <c r="E191" s="49" t="s">
        <v>861</v>
      </c>
      <c r="F191" s="97" t="str">
        <f>IF(E191="","",IF(COUNTIF(Paramètres!H:H,E191)=1,IF(Paramètres!$E$3=Paramètres!$A$23,"Belfort/Montbéliard",IF(Paramètres!$E$3=Paramètres!$A$24,"Doubs","Franche-Comté")),IF(COUNTIF(Paramètres!I:I,E191)=1,IF(Paramètres!$E$3=Paramètres!$A$23,"Belfort/Montbéliard",IF(Paramètres!$E$3=Paramètres!$A$24,"Belfort","Franche-Comté")),IF(COUNTIF(Paramètres!J:J,E191)=1,IF(Paramètres!$E$3=Paramètres!$A$25,"Franche-Comté","Haute-Saône"),IF(COUNTIF(Paramètres!K:K,E191)=1,IF(Paramètres!$E$3=Paramètres!$A$25,"Franche-Comté","Jura"),IF(COUNTIF(Paramètres!G:G,E191)=1,IF(Paramètres!$E$3=Paramètres!$A$23,"Besançon",IF(Paramètres!$E$3=Paramètres!$A$24,"Doubs","Franche-Comté")),"*** INCONNU ***"))))))</f>
        <v>Franche-Comté</v>
      </c>
      <c r="G191" s="36">
        <f>LOOKUP(Z191-Paramètres!$E$1,Paramètres!$A$1:$A$20)</f>
        <v>-50</v>
      </c>
      <c r="H191" s="36" t="str">
        <f>LOOKUP(G191,Paramètres!$A$1:$B$20)</f>
        <v>V1</v>
      </c>
      <c r="I191" s="37">
        <f t="shared" si="22"/>
        <v>8</v>
      </c>
      <c r="J191" s="119">
        <v>838</v>
      </c>
      <c r="K191" s="47">
        <v>0</v>
      </c>
      <c r="L191" s="47"/>
      <c r="M191" s="25"/>
      <c r="N191" s="52"/>
      <c r="O191" s="77" t="str">
        <f t="shared" si="23"/>
        <v>0</v>
      </c>
      <c r="P191" s="91">
        <f t="shared" si="24"/>
        <v>0</v>
      </c>
      <c r="Q191" s="91">
        <f t="shared" si="25"/>
        <v>0</v>
      </c>
      <c r="R191" s="91">
        <f t="shared" si="26"/>
        <v>0</v>
      </c>
      <c r="S191" s="91">
        <f t="shared" si="27"/>
        <v>0</v>
      </c>
      <c r="T191" s="91">
        <f t="shared" si="28"/>
        <v>0</v>
      </c>
      <c r="U191" s="92" t="str">
        <f t="shared" si="29"/>
        <v>0</v>
      </c>
      <c r="V191" s="93">
        <f t="shared" si="30"/>
        <v>0</v>
      </c>
      <c r="W191" s="92" t="str">
        <f t="shared" si="31"/>
        <v>0</v>
      </c>
      <c r="X191" s="93">
        <f t="shared" si="32"/>
        <v>0</v>
      </c>
      <c r="Y191" s="36" t="str">
        <f ca="1">LOOKUP(G191,Paramètres!$A$1:$A$20,Paramètres!$C$1:$C$21)</f>
        <v>+18</v>
      </c>
      <c r="Z191" s="25">
        <v>1971</v>
      </c>
      <c r="AA191" s="25" t="s">
        <v>1156</v>
      </c>
      <c r="AB191" s="59" t="s">
        <v>3244</v>
      </c>
      <c r="AD191" s="42" t="str">
        <f>IF(ISNA(VLOOKUP(D191,'Liste en forme Garçons'!$C:$C,1,FALSE)),"","*")</f>
        <v>*</v>
      </c>
    </row>
    <row r="192" spans="1:46" s="43" customFormat="1" x14ac:dyDescent="0.35">
      <c r="A192" s="65"/>
      <c r="B192" s="32" t="s">
        <v>881</v>
      </c>
      <c r="C192" s="32" t="s">
        <v>928</v>
      </c>
      <c r="D192" s="138" t="s">
        <v>1464</v>
      </c>
      <c r="E192" s="33" t="s">
        <v>1020</v>
      </c>
      <c r="F192" s="97" t="str">
        <f>IF(E192="","",IF(COUNTIF(Paramètres!H:H,E192)=1,IF(Paramètres!$E$3=Paramètres!$A$23,"Belfort/Montbéliard",IF(Paramètres!$E$3=Paramètres!$A$24,"Doubs","Franche-Comté")),IF(COUNTIF(Paramètres!I:I,E192)=1,IF(Paramètres!$E$3=Paramètres!$A$23,"Belfort/Montbéliard",IF(Paramètres!$E$3=Paramètres!$A$24,"Belfort","Franche-Comté")),IF(COUNTIF(Paramètres!J:J,E192)=1,IF(Paramètres!$E$3=Paramètres!$A$25,"Franche-Comté","Haute-Saône"),IF(COUNTIF(Paramètres!K:K,E192)=1,IF(Paramètres!$E$3=Paramètres!$A$25,"Franche-Comté","Jura"),IF(COUNTIF(Paramètres!G:G,E192)=1,IF(Paramètres!$E$3=Paramètres!$A$23,"Besançon",IF(Paramètres!$E$3=Paramètres!$A$24,"Doubs","Franche-Comté")),"*** INCONNU ***"))))))</f>
        <v>Franche-Comté</v>
      </c>
      <c r="G192" s="36">
        <f>LOOKUP(Z192-Paramètres!$E$1,Paramètres!$A$1:$A$20)</f>
        <v>-50</v>
      </c>
      <c r="H192" s="36" t="str">
        <f>LOOKUP(G192,Paramètres!$A$1:$B$20)</f>
        <v>V1</v>
      </c>
      <c r="I192" s="37">
        <f t="shared" si="22"/>
        <v>8</v>
      </c>
      <c r="J192" s="116">
        <v>811</v>
      </c>
      <c r="K192" s="25">
        <v>0</v>
      </c>
      <c r="L192" s="47"/>
      <c r="M192" s="47"/>
      <c r="N192" s="52"/>
      <c r="O192" s="77" t="str">
        <f t="shared" si="23"/>
        <v>0</v>
      </c>
      <c r="P192" s="91">
        <f t="shared" si="24"/>
        <v>0</v>
      </c>
      <c r="Q192" s="91">
        <f t="shared" si="25"/>
        <v>0</v>
      </c>
      <c r="R192" s="91">
        <f t="shared" si="26"/>
        <v>0</v>
      </c>
      <c r="S192" s="91">
        <f t="shared" si="27"/>
        <v>0</v>
      </c>
      <c r="T192" s="91">
        <f t="shared" si="28"/>
        <v>0</v>
      </c>
      <c r="U192" s="92" t="str">
        <f t="shared" si="29"/>
        <v>0</v>
      </c>
      <c r="V192" s="93">
        <f t="shared" si="30"/>
        <v>0</v>
      </c>
      <c r="W192" s="92" t="str">
        <f t="shared" si="31"/>
        <v>0</v>
      </c>
      <c r="X192" s="93">
        <f t="shared" si="32"/>
        <v>0</v>
      </c>
      <c r="Y192" s="36" t="str">
        <f ca="1">LOOKUP(G192,Paramètres!$A$1:$A$20,Paramètres!$C$1:$C$21)</f>
        <v>+18</v>
      </c>
      <c r="Z192" s="25">
        <v>1973</v>
      </c>
      <c r="AA192" s="25" t="s">
        <v>1156</v>
      </c>
      <c r="AB192" s="59" t="s">
        <v>3244</v>
      </c>
      <c r="AC192" s="18"/>
      <c r="AD192" s="42" t="str">
        <f>IF(ISNA(VLOOKUP(D192,'Liste en forme Garçons'!$C:$C,1,FALSE)),"","*")</f>
        <v>*</v>
      </c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spans="1:46" s="43" customFormat="1" x14ac:dyDescent="0.35">
      <c r="A193" s="65"/>
      <c r="B193" s="32" t="s">
        <v>747</v>
      </c>
      <c r="C193" s="32" t="s">
        <v>157</v>
      </c>
      <c r="D193" s="139" t="s">
        <v>1551</v>
      </c>
      <c r="E193" s="33" t="s">
        <v>33</v>
      </c>
      <c r="F193" s="97" t="str">
        <f>IF(E193="","",IF(COUNTIF(Paramètres!H:H,E193)=1,IF(Paramètres!$E$3=Paramètres!$A$23,"Belfort/Montbéliard",IF(Paramètres!$E$3=Paramètres!$A$24,"Doubs","Franche-Comté")),IF(COUNTIF(Paramètres!I:I,E193)=1,IF(Paramètres!$E$3=Paramètres!$A$23,"Belfort/Montbéliard",IF(Paramètres!$E$3=Paramètres!$A$24,"Belfort","Franche-Comté")),IF(COUNTIF(Paramètres!J:J,E193)=1,IF(Paramètres!$E$3=Paramètres!$A$25,"Franche-Comté","Haute-Saône"),IF(COUNTIF(Paramètres!K:K,E193)=1,IF(Paramètres!$E$3=Paramètres!$A$25,"Franche-Comté","Jura"),IF(COUNTIF(Paramètres!G:G,E193)=1,IF(Paramètres!$E$3=Paramètres!$A$23,"Besançon",IF(Paramètres!$E$3=Paramètres!$A$24,"Doubs","Franche-Comté")),"*** INCONNU ***"))))))</f>
        <v>Franche-Comté</v>
      </c>
      <c r="G193" s="36">
        <f>LOOKUP(Z193-Paramètres!$E$1,Paramètres!$A$1:$A$20)</f>
        <v>-40</v>
      </c>
      <c r="H193" s="36" t="str">
        <f>LOOKUP(G193,Paramètres!$A$1:$B$20)</f>
        <v>S</v>
      </c>
      <c r="I193" s="37">
        <f t="shared" si="22"/>
        <v>7</v>
      </c>
      <c r="J193" s="116">
        <v>771</v>
      </c>
      <c r="K193" s="25">
        <v>0</v>
      </c>
      <c r="L193" s="47"/>
      <c r="M193" s="47"/>
      <c r="N193" s="38"/>
      <c r="O193" s="77" t="str">
        <f t="shared" si="23"/>
        <v>0</v>
      </c>
      <c r="P193" s="91">
        <f t="shared" si="24"/>
        <v>0</v>
      </c>
      <c r="Q193" s="91">
        <f t="shared" si="25"/>
        <v>0</v>
      </c>
      <c r="R193" s="91">
        <f t="shared" si="26"/>
        <v>0</v>
      </c>
      <c r="S193" s="91">
        <f t="shared" si="27"/>
        <v>0</v>
      </c>
      <c r="T193" s="91">
        <f t="shared" si="28"/>
        <v>0</v>
      </c>
      <c r="U193" s="92" t="str">
        <f t="shared" si="29"/>
        <v>0</v>
      </c>
      <c r="V193" s="93">
        <f t="shared" si="30"/>
        <v>0</v>
      </c>
      <c r="W193" s="92" t="str">
        <f t="shared" si="31"/>
        <v>0</v>
      </c>
      <c r="X193" s="93">
        <f t="shared" si="32"/>
        <v>0</v>
      </c>
      <c r="Y193" s="36" t="str">
        <f ca="1">LOOKUP(G193,Paramètres!$A$1:$A$20,Paramètres!$C$1:$C$21)</f>
        <v>+18</v>
      </c>
      <c r="Z193" s="25">
        <v>1990</v>
      </c>
      <c r="AA193" s="25" t="s">
        <v>1156</v>
      </c>
      <c r="AB193" s="59" t="s">
        <v>3246</v>
      </c>
      <c r="AC193" s="42"/>
      <c r="AD193" s="42" t="str">
        <f>IF(ISNA(VLOOKUP(D193,'Liste en forme Garçons'!$C:$C,1,FALSE)),"","*")</f>
        <v>*</v>
      </c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</row>
    <row r="194" spans="1:46" s="43" customFormat="1" x14ac:dyDescent="0.35">
      <c r="A194" s="65"/>
      <c r="B194" s="32" t="s">
        <v>415</v>
      </c>
      <c r="C194" s="32" t="s">
        <v>813</v>
      </c>
      <c r="D194" s="138" t="s">
        <v>1405</v>
      </c>
      <c r="E194" s="49" t="s">
        <v>1129</v>
      </c>
      <c r="F194" s="97" t="str">
        <f>IF(E194="","",IF(COUNTIF(Paramètres!H:H,E194)=1,IF(Paramètres!$E$3=Paramètres!$A$23,"Belfort/Montbéliard",IF(Paramètres!$E$3=Paramètres!$A$24,"Doubs","Franche-Comté")),IF(COUNTIF(Paramètres!I:I,E194)=1,IF(Paramètres!$E$3=Paramètres!$A$23,"Belfort/Montbéliard",IF(Paramètres!$E$3=Paramètres!$A$24,"Belfort","Franche-Comté")),IF(COUNTIF(Paramètres!J:J,E194)=1,IF(Paramètres!$E$3=Paramètres!$A$25,"Franche-Comté","Haute-Saône"),IF(COUNTIF(Paramètres!K:K,E194)=1,IF(Paramètres!$E$3=Paramètres!$A$25,"Franche-Comté","Jura"),IF(COUNTIF(Paramètres!G:G,E194)=1,IF(Paramètres!$E$3=Paramètres!$A$23,"Besançon",IF(Paramètres!$E$3=Paramètres!$A$24,"Doubs","Franche-Comté")),"*** INCONNU ***"))))))</f>
        <v>Franche-Comté</v>
      </c>
      <c r="G194" s="36">
        <f>LOOKUP(Z194-Paramètres!$E$1,Paramètres!$A$1:$A$20)</f>
        <v>-50</v>
      </c>
      <c r="H194" s="36" t="str">
        <f>LOOKUP(G194,Paramètres!$A$1:$B$20)</f>
        <v>V1</v>
      </c>
      <c r="I194" s="37">
        <f t="shared" ref="I194:I257" si="33">INT(J194/100)</f>
        <v>7</v>
      </c>
      <c r="J194" s="116">
        <v>734</v>
      </c>
      <c r="K194" s="47">
        <v>0</v>
      </c>
      <c r="L194" s="47"/>
      <c r="M194" s="25"/>
      <c r="N194" s="52"/>
      <c r="O194" s="77" t="str">
        <f t="shared" ref="O194:O257" si="34">IF(X194&gt;0,CONCATENATE(W194,INT(X194/POWER(10,INT(LOG10(X194)/2)*2)),CHAR(73-INT(LOG10(X194)/2))),W194)</f>
        <v>0</v>
      </c>
      <c r="P194" s="91">
        <f t="shared" ref="P194:P257" si="35">POWER(10,(73-CODE(IF(OR(K194=0,K194="",K194="Ni"),"Z",RIGHT(UPPER(K194)))))*2)*IF(OR(K194=0,K194="",K194="Ni"),0,VALUE(LEFT(K194,LEN(K194)-1)))</f>
        <v>0</v>
      </c>
      <c r="Q194" s="91">
        <f t="shared" ref="Q194:Q257" si="36">POWER(10,(73-CODE(IF(OR(L194=0,L194="",L194="Ni"),"Z",RIGHT(UPPER(L194)))))*2)*IF(OR(L194=0,L194="",L194="Ni"),0,VALUE(LEFT(L194,LEN(L194)-1)))</f>
        <v>0</v>
      </c>
      <c r="R194" s="91">
        <f t="shared" ref="R194:R257" si="37">POWER(10,(73-CODE(IF(OR(M194=0,M194="",M194="Ni"),"Z",RIGHT(UPPER(M194)))))*2)*IF(OR(M194=0,M194="",M194="Ni"),0,VALUE(LEFT(M194,LEN(M194)-1)))</f>
        <v>0</v>
      </c>
      <c r="S194" s="91">
        <f t="shared" ref="S194:S257" si="38">POWER(10,(73-CODE(IF(OR(N194=0,N194="",N194="Ni"),"Z",RIGHT(UPPER(N194)))))*2)*IF(OR(N194=0,N194="",N194="Ni"),0,VALUE(LEFT(N194,LEN(N194)-1)))</f>
        <v>0</v>
      </c>
      <c r="T194" s="91">
        <f t="shared" ref="T194:T257" si="39">P194+Q194+R194+S194</f>
        <v>0</v>
      </c>
      <c r="U194" s="92" t="str">
        <f t="shared" ref="U194:U257" si="40">IF(T194&gt;0,CONCATENATE(INT(T194/POWER(10,INT(MIN(LOG10(T194),16)/2)*2)),CHAR(73-INT(MIN(LOG10(T194),16)/2))),"0")</f>
        <v>0</v>
      </c>
      <c r="V194" s="93">
        <f t="shared" ref="V194:V257" si="41">IF(T194&gt;0,T194-INT(T194/POWER(10,INT(MIN(LOG10(T194),16)/2)*2))*POWER(10,INT(MIN(LOG10(T194),16)/2)*2),0)</f>
        <v>0</v>
      </c>
      <c r="W194" s="92" t="str">
        <f t="shared" ref="W194:W257" si="42">IF(V194&gt;0,CONCATENATE(U194,INT(V194/POWER(10,INT(LOG10(V194)/2)*2)),CHAR(73-INT(LOG10(V194)/2))),U194)</f>
        <v>0</v>
      </c>
      <c r="X194" s="93">
        <f t="shared" ref="X194:X257" si="43">IF(V194&gt;0,V194-INT(V194/POWER(10,INT(LOG10(V194)/2)*2))*POWER(10,INT(LOG10(V194)/2)*2),0)</f>
        <v>0</v>
      </c>
      <c r="Y194" s="36" t="str">
        <f ca="1">LOOKUP(G194,Paramètres!$A$1:$A$20,Paramètres!$C$1:$C$21)</f>
        <v>+18</v>
      </c>
      <c r="Z194" s="25">
        <v>1973</v>
      </c>
      <c r="AA194" s="25" t="s">
        <v>1156</v>
      </c>
      <c r="AB194" s="59" t="s">
        <v>3244</v>
      </c>
      <c r="AC194" s="42"/>
      <c r="AD194" s="42" t="str">
        <f>IF(ISNA(VLOOKUP(D194,'Liste en forme Garçons'!$C:$C,1,FALSE)),"","*")</f>
        <v>*</v>
      </c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</row>
    <row r="195" spans="1:46" s="43" customFormat="1" x14ac:dyDescent="0.35">
      <c r="A195" s="65"/>
      <c r="B195" s="32" t="s">
        <v>317</v>
      </c>
      <c r="C195" s="32" t="s">
        <v>1167</v>
      </c>
      <c r="D195" s="138" t="s">
        <v>1210</v>
      </c>
      <c r="E195" s="33" t="s">
        <v>1123</v>
      </c>
      <c r="F195" s="97" t="str">
        <f>IF(E195="","",IF(COUNTIF(Paramètres!H:H,E195)=1,IF(Paramètres!$E$3=Paramètres!$A$23,"Belfort/Montbéliard",IF(Paramètres!$E$3=Paramètres!$A$24,"Doubs","Franche-Comté")),IF(COUNTIF(Paramètres!I:I,E195)=1,IF(Paramètres!$E$3=Paramètres!$A$23,"Belfort/Montbéliard",IF(Paramètres!$E$3=Paramètres!$A$24,"Belfort","Franche-Comté")),IF(COUNTIF(Paramètres!J:J,E195)=1,IF(Paramètres!$E$3=Paramètres!$A$25,"Franche-Comté","Haute-Saône"),IF(COUNTIF(Paramètres!K:K,E195)=1,IF(Paramètres!$E$3=Paramètres!$A$25,"Franche-Comté","Jura"),IF(COUNTIF(Paramètres!G:G,E195)=1,IF(Paramètres!$E$3=Paramètres!$A$23,"Besançon",IF(Paramètres!$E$3=Paramètres!$A$24,"Doubs","Franche-Comté")),"*** INCONNU ***"))))))</f>
        <v>Franche-Comté</v>
      </c>
      <c r="G195" s="36">
        <f>LOOKUP(Z195-Paramètres!$E$1,Paramètres!$A$1:$A$20)</f>
        <v>-60</v>
      </c>
      <c r="H195" s="36" t="str">
        <f>LOOKUP(G195,Paramètres!$A$1:$B$20)</f>
        <v>V2</v>
      </c>
      <c r="I195" s="37">
        <f t="shared" si="33"/>
        <v>6</v>
      </c>
      <c r="J195" s="116">
        <v>665</v>
      </c>
      <c r="K195" s="25">
        <v>0</v>
      </c>
      <c r="L195" s="55"/>
      <c r="M195" s="38"/>
      <c r="N195" s="182"/>
      <c r="O195" s="77" t="str">
        <f t="shared" si="34"/>
        <v>0</v>
      </c>
      <c r="P195" s="91">
        <f t="shared" si="35"/>
        <v>0</v>
      </c>
      <c r="Q195" s="91">
        <f t="shared" si="36"/>
        <v>0</v>
      </c>
      <c r="R195" s="91">
        <f t="shared" si="37"/>
        <v>0</v>
      </c>
      <c r="S195" s="91">
        <f t="shared" si="38"/>
        <v>0</v>
      </c>
      <c r="T195" s="91">
        <f t="shared" si="39"/>
        <v>0</v>
      </c>
      <c r="U195" s="92" t="str">
        <f t="shared" si="40"/>
        <v>0</v>
      </c>
      <c r="V195" s="93">
        <f t="shared" si="41"/>
        <v>0</v>
      </c>
      <c r="W195" s="92" t="str">
        <f t="shared" si="42"/>
        <v>0</v>
      </c>
      <c r="X195" s="93">
        <f t="shared" si="43"/>
        <v>0</v>
      </c>
      <c r="Y195" s="36" t="str">
        <f ca="1">LOOKUP(G195,Paramètres!$A$1:$A$20,Paramètres!$C$1:$C$21)</f>
        <v>+18</v>
      </c>
      <c r="Z195" s="25">
        <v>1964</v>
      </c>
      <c r="AA195" s="25" t="s">
        <v>1156</v>
      </c>
      <c r="AB195" s="59" t="s">
        <v>3246</v>
      </c>
      <c r="AC195" s="42"/>
      <c r="AD195" s="42" t="str">
        <f>IF(ISNA(VLOOKUP(D195,'Liste en forme Garçons'!$C:$C,1,FALSE)),"","*")</f>
        <v>*</v>
      </c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</row>
    <row r="196" spans="1:46" s="43" customFormat="1" x14ac:dyDescent="0.35">
      <c r="A196" s="65"/>
      <c r="B196" s="32" t="s">
        <v>23</v>
      </c>
      <c r="C196" s="32" t="s">
        <v>3194</v>
      </c>
      <c r="D196" s="138" t="s">
        <v>3250</v>
      </c>
      <c r="E196" s="49" t="s">
        <v>1125</v>
      </c>
      <c r="F196" s="97" t="str">
        <f>IF(E196="","",IF(COUNTIF(Paramètres!H:H,E196)=1,IF(Paramètres!$E$3=Paramètres!$A$23,"Belfort/Montbéliard",IF(Paramètres!$E$3=Paramètres!$A$24,"Doubs","Franche-Comté")),IF(COUNTIF(Paramètres!I:I,E196)=1,IF(Paramètres!$E$3=Paramètres!$A$23,"Belfort/Montbéliard",IF(Paramètres!$E$3=Paramètres!$A$24,"Belfort","Franche-Comté")),IF(COUNTIF(Paramètres!J:J,E196)=1,IF(Paramètres!$E$3=Paramètres!$A$25,"Franche-Comté","Haute-Saône"),IF(COUNTIF(Paramètres!K:K,E196)=1,IF(Paramètres!$E$3=Paramètres!$A$25,"Franche-Comté","Jura"),IF(COUNTIF(Paramètres!G:G,E196)=1,IF(Paramètres!$E$3=Paramètres!$A$23,"Besançon",IF(Paramètres!$E$3=Paramètres!$A$24,"Doubs","Franche-Comté")),"*** INCONNU ***"))))))</f>
        <v>Franche-Comté</v>
      </c>
      <c r="G196" s="36">
        <f>LOOKUP(Z196-Paramètres!$E$1,Paramètres!$A$1:$A$20)</f>
        <v>-50</v>
      </c>
      <c r="H196" s="36" t="str">
        <f>LOOKUP(G196,Paramètres!$A$1:$B$20)</f>
        <v>V1</v>
      </c>
      <c r="I196" s="37">
        <f t="shared" si="33"/>
        <v>6</v>
      </c>
      <c r="J196" s="116">
        <v>641</v>
      </c>
      <c r="K196" s="47">
        <v>0</v>
      </c>
      <c r="L196" s="47"/>
      <c r="M196" s="25"/>
      <c r="N196" s="52"/>
      <c r="O196" s="77" t="str">
        <f t="shared" si="34"/>
        <v>0</v>
      </c>
      <c r="P196" s="91">
        <f t="shared" si="35"/>
        <v>0</v>
      </c>
      <c r="Q196" s="91">
        <f t="shared" si="36"/>
        <v>0</v>
      </c>
      <c r="R196" s="91">
        <f t="shared" si="37"/>
        <v>0</v>
      </c>
      <c r="S196" s="91">
        <f t="shared" si="38"/>
        <v>0</v>
      </c>
      <c r="T196" s="91">
        <f t="shared" si="39"/>
        <v>0</v>
      </c>
      <c r="U196" s="92" t="str">
        <f t="shared" si="40"/>
        <v>0</v>
      </c>
      <c r="V196" s="93">
        <f t="shared" si="41"/>
        <v>0</v>
      </c>
      <c r="W196" s="92" t="str">
        <f t="shared" si="42"/>
        <v>0</v>
      </c>
      <c r="X196" s="93">
        <f t="shared" si="43"/>
        <v>0</v>
      </c>
      <c r="Y196" s="36" t="str">
        <f ca="1">LOOKUP(G196,Paramètres!$A$1:$A$20,Paramètres!$C$1:$C$21)</f>
        <v>+18</v>
      </c>
      <c r="Z196" s="25">
        <v>1967</v>
      </c>
      <c r="AA196" s="25" t="s">
        <v>1156</v>
      </c>
      <c r="AB196" s="59" t="s">
        <v>3244</v>
      </c>
      <c r="AC196" s="18"/>
      <c r="AD196" s="42" t="str">
        <f>IF(ISNA(VLOOKUP(D196,'Liste en forme Garçons'!$C:$C,1,FALSE)),"","*")</f>
        <v>*</v>
      </c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spans="1:46" s="43" customFormat="1" x14ac:dyDescent="0.35">
      <c r="A197" s="65"/>
      <c r="B197" s="32" t="s">
        <v>296</v>
      </c>
      <c r="C197" s="32" t="s">
        <v>42</v>
      </c>
      <c r="D197" s="138" t="s">
        <v>2988</v>
      </c>
      <c r="E197" s="49" t="s">
        <v>2984</v>
      </c>
      <c r="F197" s="97" t="str">
        <f>IF(E197="","",IF(COUNTIF(Paramètres!H:H,E197)=1,IF(Paramètres!$E$3=Paramètres!$A$23,"Belfort/Montbéliard",IF(Paramètres!$E$3=Paramètres!$A$24,"Doubs","Franche-Comté")),IF(COUNTIF(Paramètres!I:I,E197)=1,IF(Paramètres!$E$3=Paramètres!$A$23,"Belfort/Montbéliard",IF(Paramètres!$E$3=Paramètres!$A$24,"Belfort","Franche-Comté")),IF(COUNTIF(Paramètres!J:J,E197)=1,IF(Paramètres!$E$3=Paramètres!$A$25,"Franche-Comté","Haute-Saône"),IF(COUNTIF(Paramètres!K:K,E197)=1,IF(Paramètres!$E$3=Paramètres!$A$25,"Franche-Comté","Jura"),IF(COUNTIF(Paramètres!G:G,E197)=1,IF(Paramètres!$E$3=Paramètres!$A$23,"Besançon",IF(Paramètres!$E$3=Paramètres!$A$24,"Doubs","Franche-Comté")),"*** INCONNU ***"))))))</f>
        <v>Franche-Comté</v>
      </c>
      <c r="G197" s="36">
        <f>LOOKUP(Z197-Paramètres!$E$1,Paramètres!$A$1:$A$20)</f>
        <v>-50</v>
      </c>
      <c r="H197" s="36" t="str">
        <f>LOOKUP(G197,Paramètres!$A$1:$B$20)</f>
        <v>V1</v>
      </c>
      <c r="I197" s="37">
        <f t="shared" si="33"/>
        <v>5</v>
      </c>
      <c r="J197" s="116">
        <v>571</v>
      </c>
      <c r="K197" s="47">
        <v>0</v>
      </c>
      <c r="L197" s="47"/>
      <c r="M197" s="25"/>
      <c r="N197" s="52"/>
      <c r="O197" s="77" t="str">
        <f t="shared" si="34"/>
        <v>0</v>
      </c>
      <c r="P197" s="91">
        <f t="shared" si="35"/>
        <v>0</v>
      </c>
      <c r="Q197" s="91">
        <f t="shared" si="36"/>
        <v>0</v>
      </c>
      <c r="R197" s="91">
        <f t="shared" si="37"/>
        <v>0</v>
      </c>
      <c r="S197" s="91">
        <f t="shared" si="38"/>
        <v>0</v>
      </c>
      <c r="T197" s="91">
        <f t="shared" si="39"/>
        <v>0</v>
      </c>
      <c r="U197" s="92" t="str">
        <f t="shared" si="40"/>
        <v>0</v>
      </c>
      <c r="V197" s="93">
        <f t="shared" si="41"/>
        <v>0</v>
      </c>
      <c r="W197" s="92" t="str">
        <f t="shared" si="42"/>
        <v>0</v>
      </c>
      <c r="X197" s="93">
        <f t="shared" si="43"/>
        <v>0</v>
      </c>
      <c r="Y197" s="36" t="str">
        <f ca="1">LOOKUP(G197,Paramètres!$A$1:$A$20,Paramètres!$C$1:$C$21)</f>
        <v>+18</v>
      </c>
      <c r="Z197" s="25">
        <v>1974</v>
      </c>
      <c r="AA197" s="25" t="s">
        <v>1156</v>
      </c>
      <c r="AB197" s="59" t="s">
        <v>3246</v>
      </c>
      <c r="AC197" s="42"/>
      <c r="AD197" s="42" t="str">
        <f>IF(ISNA(VLOOKUP(D197,'Liste en forme Garçons'!$C:$C,1,FALSE)),"","*")</f>
        <v>*</v>
      </c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</row>
    <row r="198" spans="1:46" s="43" customFormat="1" x14ac:dyDescent="0.35">
      <c r="A198" s="65"/>
      <c r="B198" s="32" t="s">
        <v>118</v>
      </c>
      <c r="C198" s="32" t="s">
        <v>780</v>
      </c>
      <c r="D198" s="138" t="s">
        <v>1457</v>
      </c>
      <c r="E198" s="49" t="s">
        <v>861</v>
      </c>
      <c r="F198" s="97" t="str">
        <f>IF(E198="","",IF(COUNTIF(Paramètres!H:H,E198)=1,IF(Paramètres!$E$3=Paramètres!$A$23,"Belfort/Montbéliard",IF(Paramètres!$E$3=Paramètres!$A$24,"Doubs","Franche-Comté")),IF(COUNTIF(Paramètres!I:I,E198)=1,IF(Paramètres!$E$3=Paramètres!$A$23,"Belfort/Montbéliard",IF(Paramètres!$E$3=Paramètres!$A$24,"Belfort","Franche-Comté")),IF(COUNTIF(Paramètres!J:J,E198)=1,IF(Paramètres!$E$3=Paramètres!$A$25,"Franche-Comté","Haute-Saône"),IF(COUNTIF(Paramètres!K:K,E198)=1,IF(Paramètres!$E$3=Paramètres!$A$25,"Franche-Comté","Jura"),IF(COUNTIF(Paramètres!G:G,E198)=1,IF(Paramètres!$E$3=Paramètres!$A$23,"Besançon",IF(Paramètres!$E$3=Paramètres!$A$24,"Doubs","Franche-Comté")),"*** INCONNU ***"))))))</f>
        <v>Franche-Comté</v>
      </c>
      <c r="G198" s="36">
        <f>LOOKUP(Z198-Paramètres!$E$1,Paramètres!$A$1:$A$20)</f>
        <v>-50</v>
      </c>
      <c r="H198" s="36" t="str">
        <f>LOOKUP(G198,Paramètres!$A$1:$B$20)</f>
        <v>V1</v>
      </c>
      <c r="I198" s="37">
        <f t="shared" si="33"/>
        <v>5</v>
      </c>
      <c r="J198" s="116">
        <v>505</v>
      </c>
      <c r="K198" s="47">
        <v>0</v>
      </c>
      <c r="L198" s="47"/>
      <c r="M198" s="25"/>
      <c r="N198" s="52"/>
      <c r="O198" s="77" t="str">
        <f t="shared" si="34"/>
        <v>0</v>
      </c>
      <c r="P198" s="91">
        <f t="shared" si="35"/>
        <v>0</v>
      </c>
      <c r="Q198" s="91">
        <f t="shared" si="36"/>
        <v>0</v>
      </c>
      <c r="R198" s="91">
        <f t="shared" si="37"/>
        <v>0</v>
      </c>
      <c r="S198" s="91">
        <f t="shared" si="38"/>
        <v>0</v>
      </c>
      <c r="T198" s="91">
        <f t="shared" si="39"/>
        <v>0</v>
      </c>
      <c r="U198" s="92" t="str">
        <f t="shared" si="40"/>
        <v>0</v>
      </c>
      <c r="V198" s="93">
        <f t="shared" si="41"/>
        <v>0</v>
      </c>
      <c r="W198" s="92" t="str">
        <f t="shared" si="42"/>
        <v>0</v>
      </c>
      <c r="X198" s="93">
        <f t="shared" si="43"/>
        <v>0</v>
      </c>
      <c r="Y198" s="36" t="str">
        <f ca="1">LOOKUP(G198,Paramètres!$A$1:$A$20,Paramètres!$C$1:$C$21)</f>
        <v>+18</v>
      </c>
      <c r="Z198" s="25">
        <v>1974</v>
      </c>
      <c r="AA198" s="25" t="s">
        <v>1156</v>
      </c>
      <c r="AB198" s="59" t="s">
        <v>3244</v>
      </c>
      <c r="AC198" s="18"/>
      <c r="AD198" s="42" t="str">
        <f>IF(ISNA(VLOOKUP(D198,'Liste en forme Garçons'!$C:$C,1,FALSE)),"","*")</f>
        <v>*</v>
      </c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spans="1:46" s="43" customFormat="1" x14ac:dyDescent="0.35">
      <c r="A199" s="65"/>
      <c r="B199" s="32" t="s">
        <v>23</v>
      </c>
      <c r="C199" s="32" t="s">
        <v>48</v>
      </c>
      <c r="D199" s="138" t="s">
        <v>3251</v>
      </c>
      <c r="E199" s="49" t="s">
        <v>1123</v>
      </c>
      <c r="F199" s="97" t="str">
        <f>IF(E199="","",IF(COUNTIF(Paramètres!H:H,E199)=1,IF(Paramètres!$E$3=Paramètres!$A$23,"Belfort/Montbéliard",IF(Paramètres!$E$3=Paramètres!$A$24,"Doubs","Franche-Comté")),IF(COUNTIF(Paramètres!I:I,E199)=1,IF(Paramètres!$E$3=Paramètres!$A$23,"Belfort/Montbéliard",IF(Paramètres!$E$3=Paramètres!$A$24,"Belfort","Franche-Comté")),IF(COUNTIF(Paramètres!J:J,E199)=1,IF(Paramètres!$E$3=Paramètres!$A$25,"Franche-Comté","Haute-Saône"),IF(COUNTIF(Paramètres!K:K,E199)=1,IF(Paramètres!$E$3=Paramètres!$A$25,"Franche-Comté","Jura"),IF(COUNTIF(Paramètres!G:G,E199)=1,IF(Paramètres!$E$3=Paramètres!$A$23,"Besançon",IF(Paramètres!$E$3=Paramètres!$A$24,"Doubs","Franche-Comté")),"*** INCONNU ***"))))))</f>
        <v>Franche-Comté</v>
      </c>
      <c r="G199" s="36">
        <f>LOOKUP(Z199-Paramètres!$E$1,Paramètres!$A$1:$A$20)</f>
        <v>-40</v>
      </c>
      <c r="H199" s="36" t="str">
        <f>LOOKUP(G199,Paramètres!$A$1:$B$20)</f>
        <v>S</v>
      </c>
      <c r="I199" s="37">
        <f t="shared" si="33"/>
        <v>5</v>
      </c>
      <c r="J199" s="116">
        <v>500</v>
      </c>
      <c r="K199" s="47" t="s">
        <v>254</v>
      </c>
      <c r="L199" s="47"/>
      <c r="M199" s="25"/>
      <c r="N199" s="52"/>
      <c r="O199" s="77" t="str">
        <f t="shared" si="34"/>
        <v>0</v>
      </c>
      <c r="P199" s="91">
        <f t="shared" si="35"/>
        <v>0</v>
      </c>
      <c r="Q199" s="91">
        <f t="shared" si="36"/>
        <v>0</v>
      </c>
      <c r="R199" s="91">
        <f t="shared" si="37"/>
        <v>0</v>
      </c>
      <c r="S199" s="91">
        <f t="shared" si="38"/>
        <v>0</v>
      </c>
      <c r="T199" s="91">
        <f t="shared" si="39"/>
        <v>0</v>
      </c>
      <c r="U199" s="92" t="str">
        <f t="shared" si="40"/>
        <v>0</v>
      </c>
      <c r="V199" s="93">
        <f t="shared" si="41"/>
        <v>0</v>
      </c>
      <c r="W199" s="92" t="str">
        <f t="shared" si="42"/>
        <v>0</v>
      </c>
      <c r="X199" s="93">
        <f t="shared" si="43"/>
        <v>0</v>
      </c>
      <c r="Y199" s="36" t="str">
        <f ca="1">LOOKUP(G199,Paramètres!$A$1:$A$20,Paramètres!$C$1:$C$21)</f>
        <v>+18</v>
      </c>
      <c r="Z199" s="25">
        <v>1985</v>
      </c>
      <c r="AA199" s="25" t="s">
        <v>1156</v>
      </c>
      <c r="AB199" s="59"/>
      <c r="AC199" s="42"/>
      <c r="AD199" s="42" t="str">
        <f>IF(ISNA(VLOOKUP(D199,'Liste en forme Garçons'!$C:$C,1,FALSE)),"","*")</f>
        <v>*</v>
      </c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</row>
    <row r="200" spans="1:46" s="43" customFormat="1" x14ac:dyDescent="0.35">
      <c r="A200" s="65"/>
      <c r="B200" s="244" t="s">
        <v>699</v>
      </c>
      <c r="C200" s="244" t="s">
        <v>700</v>
      </c>
      <c r="D200" s="138" t="s">
        <v>1497</v>
      </c>
      <c r="E200" s="49" t="s">
        <v>672</v>
      </c>
      <c r="F200" s="97" t="str">
        <f>IF(E200="","",IF(COUNTIF(Paramètres!H:H,E200)=1,IF(Paramètres!$E$3=Paramètres!$A$23,"Belfort/Montbéliard",IF(Paramètres!$E$3=Paramètres!$A$24,"Doubs","Franche-Comté")),IF(COUNTIF(Paramètres!I:I,E200)=1,IF(Paramètres!$E$3=Paramètres!$A$23,"Belfort/Montbéliard",IF(Paramètres!$E$3=Paramètres!$A$24,"Belfort","Franche-Comté")),IF(COUNTIF(Paramètres!J:J,E200)=1,IF(Paramètres!$E$3=Paramètres!$A$25,"Franche-Comté","Haute-Saône"),IF(COUNTIF(Paramètres!K:K,E200)=1,IF(Paramètres!$E$3=Paramètres!$A$25,"Franche-Comté","Jura"),IF(COUNTIF(Paramètres!G:G,E200)=1,IF(Paramètres!$E$3=Paramètres!$A$23,"Besançon",IF(Paramètres!$E$3=Paramètres!$A$24,"Doubs","Franche-Comté")),"*** INCONNU ***"))))))</f>
        <v>Franche-Comté</v>
      </c>
      <c r="G200" s="36">
        <f>LOOKUP(Z200-Paramètres!$E$1,Paramètres!$A$1:$A$20)</f>
        <v>-11</v>
      </c>
      <c r="H200" s="36" t="str">
        <f>LOOKUP(G200,Paramètres!$A$1:$B$20)</f>
        <v>B2</v>
      </c>
      <c r="I200" s="37">
        <f t="shared" si="33"/>
        <v>9</v>
      </c>
      <c r="J200" s="116">
        <v>934</v>
      </c>
      <c r="K200" s="47" t="s">
        <v>226</v>
      </c>
      <c r="L200" s="47"/>
      <c r="M200" s="25"/>
      <c r="N200" s="52"/>
      <c r="O200" s="77" t="str">
        <f t="shared" si="34"/>
        <v>1E</v>
      </c>
      <c r="P200" s="91">
        <f t="shared" si="35"/>
        <v>100000000</v>
      </c>
      <c r="Q200" s="91">
        <f t="shared" si="36"/>
        <v>0</v>
      </c>
      <c r="R200" s="91">
        <f t="shared" si="37"/>
        <v>0</v>
      </c>
      <c r="S200" s="91">
        <f t="shared" si="38"/>
        <v>0</v>
      </c>
      <c r="T200" s="91">
        <f t="shared" si="39"/>
        <v>100000000</v>
      </c>
      <c r="U200" s="92" t="str">
        <f t="shared" si="40"/>
        <v>1E</v>
      </c>
      <c r="V200" s="93">
        <f t="shared" si="41"/>
        <v>0</v>
      </c>
      <c r="W200" s="92" t="str">
        <f t="shared" si="42"/>
        <v>1E</v>
      </c>
      <c r="X200" s="93">
        <f t="shared" si="43"/>
        <v>0</v>
      </c>
      <c r="Y200" s="36" t="str">
        <f ca="1">LOOKUP(G200,Paramètres!$A$1:$A$20,Paramètres!$C$1:$C$21)</f>
        <v>-11</v>
      </c>
      <c r="Z200" s="25">
        <v>2005</v>
      </c>
      <c r="AA200" s="25" t="s">
        <v>1156</v>
      </c>
      <c r="AB200" s="59" t="s">
        <v>3252</v>
      </c>
      <c r="AC200" s="42"/>
      <c r="AD200" s="42" t="str">
        <f>IF(ISNA(VLOOKUP(D200,'Liste en forme Garçons'!$C:$C,1,FALSE)),"","*")</f>
        <v>*</v>
      </c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</row>
    <row r="201" spans="1:46" s="43" customFormat="1" x14ac:dyDescent="0.35">
      <c r="A201" s="65"/>
      <c r="B201" s="244" t="s">
        <v>701</v>
      </c>
      <c r="C201" s="244" t="s">
        <v>702</v>
      </c>
      <c r="D201" s="138" t="s">
        <v>1500</v>
      </c>
      <c r="E201" s="49" t="s">
        <v>692</v>
      </c>
      <c r="F201" s="97" t="str">
        <f>IF(E201="","",IF(COUNTIF(Paramètres!H:H,E201)=1,IF(Paramètres!$E$3=Paramètres!$A$23,"Belfort/Montbéliard",IF(Paramètres!$E$3=Paramètres!$A$24,"Doubs","Franche-Comté")),IF(COUNTIF(Paramètres!I:I,E201)=1,IF(Paramètres!$E$3=Paramètres!$A$23,"Belfort/Montbéliard",IF(Paramètres!$E$3=Paramètres!$A$24,"Belfort","Franche-Comté")),IF(COUNTIF(Paramètres!J:J,E201)=1,IF(Paramètres!$E$3=Paramètres!$A$25,"Franche-Comté","Haute-Saône"),IF(COUNTIF(Paramètres!K:K,E201)=1,IF(Paramètres!$E$3=Paramètres!$A$25,"Franche-Comté","Jura"),IF(COUNTIF(Paramètres!G:G,E201)=1,IF(Paramètres!$E$3=Paramètres!$A$23,"Besançon",IF(Paramètres!$E$3=Paramètres!$A$24,"Doubs","Franche-Comté")),"*** INCONNU ***"))))))</f>
        <v>Franche-Comté</v>
      </c>
      <c r="G201" s="36">
        <f>LOOKUP(Z201-Paramètres!$E$1,Paramètres!$A$1:$A$20)</f>
        <v>-11</v>
      </c>
      <c r="H201" s="36" t="str">
        <f>LOOKUP(G201,Paramètres!$A$1:$B$20)</f>
        <v>B2</v>
      </c>
      <c r="I201" s="37">
        <f t="shared" si="33"/>
        <v>9</v>
      </c>
      <c r="J201" s="116">
        <v>943</v>
      </c>
      <c r="K201" s="47" t="s">
        <v>98</v>
      </c>
      <c r="L201" s="47"/>
      <c r="M201" s="25"/>
      <c r="N201" s="52"/>
      <c r="O201" s="77" t="str">
        <f t="shared" si="34"/>
        <v>80F</v>
      </c>
      <c r="P201" s="91">
        <f t="shared" si="35"/>
        <v>80000000</v>
      </c>
      <c r="Q201" s="91">
        <f t="shared" si="36"/>
        <v>0</v>
      </c>
      <c r="R201" s="91">
        <f t="shared" si="37"/>
        <v>0</v>
      </c>
      <c r="S201" s="91">
        <f t="shared" si="38"/>
        <v>0</v>
      </c>
      <c r="T201" s="91">
        <f t="shared" si="39"/>
        <v>80000000</v>
      </c>
      <c r="U201" s="92" t="str">
        <f t="shared" si="40"/>
        <v>80F</v>
      </c>
      <c r="V201" s="93">
        <f t="shared" si="41"/>
        <v>0</v>
      </c>
      <c r="W201" s="92" t="str">
        <f t="shared" si="42"/>
        <v>80F</v>
      </c>
      <c r="X201" s="93">
        <f t="shared" si="43"/>
        <v>0</v>
      </c>
      <c r="Y201" s="36" t="str">
        <f ca="1">LOOKUP(G201,Paramètres!$A$1:$A$20,Paramètres!$C$1:$C$21)</f>
        <v>-11</v>
      </c>
      <c r="Z201" s="25">
        <v>2005</v>
      </c>
      <c r="AA201" s="25" t="s">
        <v>1156</v>
      </c>
      <c r="AB201" s="59" t="s">
        <v>3253</v>
      </c>
      <c r="AC201" s="42"/>
      <c r="AD201" s="42" t="str">
        <f>IF(ISNA(VLOOKUP(D201,'Liste en forme Garçons'!$C:$C,1,FALSE)),"","*")</f>
        <v>*</v>
      </c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</row>
    <row r="202" spans="1:46" s="43" customFormat="1" x14ac:dyDescent="0.35">
      <c r="A202" s="65"/>
      <c r="B202" s="245" t="s">
        <v>486</v>
      </c>
      <c r="C202" s="245" t="s">
        <v>485</v>
      </c>
      <c r="D202" s="138" t="s">
        <v>1664</v>
      </c>
      <c r="E202" s="49" t="s">
        <v>58</v>
      </c>
      <c r="F202" s="97" t="str">
        <f>IF(E202="","",IF(COUNTIF(Paramètres!H:H,E202)=1,IF(Paramètres!$E$3=Paramètres!$A$23,"Belfort/Montbéliard",IF(Paramètres!$E$3=Paramètres!$A$24,"Doubs","Franche-Comté")),IF(COUNTIF(Paramètres!I:I,E202)=1,IF(Paramètres!$E$3=Paramètres!$A$23,"Belfort/Montbéliard",IF(Paramètres!$E$3=Paramètres!$A$24,"Belfort","Franche-Comté")),IF(COUNTIF(Paramètres!J:J,E202)=1,IF(Paramètres!$E$3=Paramètres!$A$25,"Franche-Comté","Haute-Saône"),IF(COUNTIF(Paramètres!K:K,E202)=1,IF(Paramètres!$E$3=Paramètres!$A$25,"Franche-Comté","Jura"),IF(COUNTIF(Paramètres!G:G,E202)=1,IF(Paramètres!$E$3=Paramètres!$A$23,"Besançon",IF(Paramètres!$E$3=Paramètres!$A$24,"Doubs","Franche-Comté")),"*** INCONNU ***"))))))</f>
        <v>Franche-Comté</v>
      </c>
      <c r="G202" s="36">
        <f>LOOKUP(Z202-Paramètres!$E$1,Paramètres!$A$1:$A$20)</f>
        <v>-11</v>
      </c>
      <c r="H202" s="36" t="str">
        <f>LOOKUP(G202,Paramètres!$A$1:$B$20)</f>
        <v>B2</v>
      </c>
      <c r="I202" s="37">
        <f t="shared" si="33"/>
        <v>6</v>
      </c>
      <c r="J202" s="116">
        <v>694</v>
      </c>
      <c r="K202" s="47" t="s">
        <v>232</v>
      </c>
      <c r="L202" s="47"/>
      <c r="M202" s="47"/>
      <c r="N202" s="38"/>
      <c r="O202" s="88" t="str">
        <f t="shared" si="34"/>
        <v>5F</v>
      </c>
      <c r="P202" s="91">
        <f t="shared" si="35"/>
        <v>5000000</v>
      </c>
      <c r="Q202" s="91">
        <f t="shared" si="36"/>
        <v>0</v>
      </c>
      <c r="R202" s="91">
        <f t="shared" si="37"/>
        <v>0</v>
      </c>
      <c r="S202" s="91">
        <f t="shared" si="38"/>
        <v>0</v>
      </c>
      <c r="T202" s="91">
        <f t="shared" si="39"/>
        <v>5000000</v>
      </c>
      <c r="U202" s="92" t="str">
        <f t="shared" si="40"/>
        <v>5F</v>
      </c>
      <c r="V202" s="93">
        <f t="shared" si="41"/>
        <v>0</v>
      </c>
      <c r="W202" s="92" t="str">
        <f t="shared" si="42"/>
        <v>5F</v>
      </c>
      <c r="X202" s="93">
        <f t="shared" si="43"/>
        <v>0</v>
      </c>
      <c r="Y202" s="36" t="str">
        <f ca="1">LOOKUP(G202,Paramètres!$A$1:$A$20,Paramètres!$C$1:$C$21)</f>
        <v>-11</v>
      </c>
      <c r="Z202" s="25">
        <v>2005</v>
      </c>
      <c r="AA202" s="25" t="s">
        <v>1156</v>
      </c>
      <c r="AB202" s="59" t="s">
        <v>3188</v>
      </c>
      <c r="AC202" s="42"/>
      <c r="AD202" s="42" t="str">
        <f>IF(ISNA(VLOOKUP(D202,'Liste en forme Garçons'!$C:$C,1,FALSE)),"","*")</f>
        <v>*</v>
      </c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</row>
    <row r="203" spans="1:46" s="43" customFormat="1" x14ac:dyDescent="0.35">
      <c r="A203" s="65"/>
      <c r="B203" s="244" t="s">
        <v>74</v>
      </c>
      <c r="C203" s="244" t="s">
        <v>353</v>
      </c>
      <c r="D203" s="138" t="s">
        <v>1687</v>
      </c>
      <c r="E203" s="49" t="s">
        <v>331</v>
      </c>
      <c r="F203" s="97" t="str">
        <f>IF(E203="","",IF(COUNTIF(Paramètres!H:H,E203)=1,IF(Paramètres!$E$3=Paramètres!$A$23,"Belfort/Montbéliard",IF(Paramètres!$E$3=Paramètres!$A$24,"Doubs","Franche-Comté")),IF(COUNTIF(Paramètres!I:I,E203)=1,IF(Paramètres!$E$3=Paramètres!$A$23,"Belfort/Montbéliard",IF(Paramètres!$E$3=Paramètres!$A$24,"Belfort","Franche-Comté")),IF(COUNTIF(Paramètres!J:J,E203)=1,IF(Paramètres!$E$3=Paramètres!$A$25,"Franche-Comté","Haute-Saône"),IF(COUNTIF(Paramètres!K:K,E203)=1,IF(Paramètres!$E$3=Paramètres!$A$25,"Franche-Comté","Jura"),IF(COUNTIF(Paramètres!G:G,E203)=1,IF(Paramètres!$E$3=Paramètres!$A$23,"Besançon",IF(Paramètres!$E$3=Paramètres!$A$24,"Doubs","Franche-Comté")),"*** INCONNU ***"))))))</f>
        <v>Franche-Comté</v>
      </c>
      <c r="G203" s="36">
        <f>LOOKUP(Z203-Paramètres!$E$1,Paramètres!$A$1:$A$20)</f>
        <v>-11</v>
      </c>
      <c r="H203" s="36" t="str">
        <f>LOOKUP(G203,Paramètres!$A$1:$B$20)</f>
        <v>B2</v>
      </c>
      <c r="I203" s="37">
        <f t="shared" si="33"/>
        <v>5</v>
      </c>
      <c r="J203" s="116">
        <v>599</v>
      </c>
      <c r="K203" s="47" t="s">
        <v>225</v>
      </c>
      <c r="L203" s="47"/>
      <c r="M203" s="47"/>
      <c r="N203" s="47"/>
      <c r="O203" s="77" t="str">
        <f t="shared" si="34"/>
        <v>1F</v>
      </c>
      <c r="P203" s="91">
        <f t="shared" si="35"/>
        <v>1000000</v>
      </c>
      <c r="Q203" s="91">
        <f t="shared" si="36"/>
        <v>0</v>
      </c>
      <c r="R203" s="91">
        <f t="shared" si="37"/>
        <v>0</v>
      </c>
      <c r="S203" s="91">
        <f t="shared" si="38"/>
        <v>0</v>
      </c>
      <c r="T203" s="91">
        <f t="shared" si="39"/>
        <v>1000000</v>
      </c>
      <c r="U203" s="92" t="str">
        <f t="shared" si="40"/>
        <v>1F</v>
      </c>
      <c r="V203" s="93">
        <f t="shared" si="41"/>
        <v>0</v>
      </c>
      <c r="W203" s="92" t="str">
        <f t="shared" si="42"/>
        <v>1F</v>
      </c>
      <c r="X203" s="93">
        <f t="shared" si="43"/>
        <v>0</v>
      </c>
      <c r="Y203" s="36" t="str">
        <f ca="1">LOOKUP(G203,Paramètres!$A$1:$A$20,Paramètres!$C$1:$C$21)</f>
        <v>-11</v>
      </c>
      <c r="Z203" s="25">
        <v>2005</v>
      </c>
      <c r="AA203" s="25" t="s">
        <v>1156</v>
      </c>
      <c r="AB203" s="59" t="s">
        <v>3215</v>
      </c>
      <c r="AD203" s="42" t="str">
        <f>IF(ISNA(VLOOKUP(D203,'Liste en forme Garçons'!$C:$C,1,FALSE)),"","*")</f>
        <v>*</v>
      </c>
    </row>
    <row r="204" spans="1:46" s="43" customFormat="1" x14ac:dyDescent="0.35">
      <c r="A204" s="65"/>
      <c r="B204" s="245" t="s">
        <v>893</v>
      </c>
      <c r="C204" s="245" t="s">
        <v>972</v>
      </c>
      <c r="D204" s="138" t="s">
        <v>1290</v>
      </c>
      <c r="E204" s="33" t="s">
        <v>1015</v>
      </c>
      <c r="F204" s="97" t="str">
        <f>IF(E204="","",IF(COUNTIF(Paramètres!H:H,E204)=1,IF(Paramètres!$E$3=Paramètres!$A$23,"Belfort/Montbéliard",IF(Paramètres!$E$3=Paramètres!$A$24,"Doubs","Franche-Comté")),IF(COUNTIF(Paramètres!I:I,E204)=1,IF(Paramètres!$E$3=Paramètres!$A$23,"Belfort/Montbéliard",IF(Paramètres!$E$3=Paramètres!$A$24,"Belfort","Franche-Comté")),IF(COUNTIF(Paramètres!J:J,E204)=1,IF(Paramètres!$E$3=Paramètres!$A$25,"Franche-Comté","Haute-Saône"),IF(COUNTIF(Paramètres!K:K,E204)=1,IF(Paramètres!$E$3=Paramètres!$A$25,"Franche-Comté","Jura"),IF(COUNTIF(Paramètres!G:G,E204)=1,IF(Paramètres!$E$3=Paramètres!$A$23,"Besançon",IF(Paramètres!$E$3=Paramètres!$A$24,"Doubs","Franche-Comté")),"*** INCONNU ***"))))))</f>
        <v>Franche-Comté</v>
      </c>
      <c r="G204" s="36">
        <f>LOOKUP(Z204-Paramètres!$E$1,Paramètres!$A$1:$A$20)</f>
        <v>-11</v>
      </c>
      <c r="H204" s="36" t="str">
        <f>LOOKUP(G204,Paramètres!$A$1:$B$20)</f>
        <v>B2</v>
      </c>
      <c r="I204" s="37">
        <f t="shared" si="33"/>
        <v>6</v>
      </c>
      <c r="J204" s="116">
        <v>608</v>
      </c>
      <c r="K204" s="25" t="s">
        <v>73</v>
      </c>
      <c r="L204" s="55"/>
      <c r="M204" s="38"/>
      <c r="N204" s="52"/>
      <c r="O204" s="77" t="str">
        <f t="shared" si="34"/>
        <v>80G</v>
      </c>
      <c r="P204" s="91">
        <f t="shared" si="35"/>
        <v>800000</v>
      </c>
      <c r="Q204" s="91">
        <f t="shared" si="36"/>
        <v>0</v>
      </c>
      <c r="R204" s="91">
        <f t="shared" si="37"/>
        <v>0</v>
      </c>
      <c r="S204" s="91">
        <f t="shared" si="38"/>
        <v>0</v>
      </c>
      <c r="T204" s="91">
        <f t="shared" si="39"/>
        <v>800000</v>
      </c>
      <c r="U204" s="92" t="str">
        <f t="shared" si="40"/>
        <v>80G</v>
      </c>
      <c r="V204" s="93">
        <f t="shared" si="41"/>
        <v>0</v>
      </c>
      <c r="W204" s="92" t="str">
        <f t="shared" si="42"/>
        <v>80G</v>
      </c>
      <c r="X204" s="93">
        <f t="shared" si="43"/>
        <v>0</v>
      </c>
      <c r="Y204" s="36" t="str">
        <f ca="1">LOOKUP(G204,Paramètres!$A$1:$A$20,Paramètres!$C$1:$C$21)</f>
        <v>-11</v>
      </c>
      <c r="Z204" s="25">
        <v>2005</v>
      </c>
      <c r="AA204" s="25" t="s">
        <v>1156</v>
      </c>
      <c r="AB204" s="59"/>
      <c r="AC204" s="42"/>
      <c r="AD204" s="42" t="str">
        <f>IF(ISNA(VLOOKUP(D204,'Liste en forme Garçons'!$C:$C,1,FALSE)),"","*")</f>
        <v>*</v>
      </c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</row>
    <row r="205" spans="1:46" s="43" customFormat="1" x14ac:dyDescent="0.35">
      <c r="A205" s="65"/>
      <c r="B205" s="245" t="s">
        <v>140</v>
      </c>
      <c r="C205" s="245" t="s">
        <v>106</v>
      </c>
      <c r="D205" s="138" t="s">
        <v>1726</v>
      </c>
      <c r="E205" s="49" t="s">
        <v>105</v>
      </c>
      <c r="F205" s="97" t="str">
        <f>IF(E205="","",IF(COUNTIF(Paramètres!H:H,E205)=1,IF(Paramètres!$E$3=Paramètres!$A$23,"Belfort/Montbéliard",IF(Paramètres!$E$3=Paramètres!$A$24,"Doubs","Franche-Comté")),IF(COUNTIF(Paramètres!I:I,E205)=1,IF(Paramètres!$E$3=Paramètres!$A$23,"Belfort/Montbéliard",IF(Paramètres!$E$3=Paramètres!$A$24,"Belfort","Franche-Comté")),IF(COUNTIF(Paramètres!J:J,E205)=1,IF(Paramètres!$E$3=Paramètres!$A$25,"Franche-Comté","Haute-Saône"),IF(COUNTIF(Paramètres!K:K,E205)=1,IF(Paramètres!$E$3=Paramètres!$A$25,"Franche-Comté","Jura"),IF(COUNTIF(Paramètres!G:G,E205)=1,IF(Paramètres!$E$3=Paramètres!$A$23,"Besançon",IF(Paramètres!$E$3=Paramètres!$A$24,"Doubs","Franche-Comté")),"*** INCONNU ***"))))))</f>
        <v>Franche-Comté</v>
      </c>
      <c r="G205" s="36">
        <f>LOOKUP(Z205-Paramètres!$E$1,Paramètres!$A$1:$A$20)</f>
        <v>-10</v>
      </c>
      <c r="H205" s="36" t="str">
        <f>LOOKUP(G205,Paramètres!$A$1:$B$20)</f>
        <v>B1</v>
      </c>
      <c r="I205" s="37">
        <f t="shared" si="33"/>
        <v>6</v>
      </c>
      <c r="J205" s="116">
        <v>633</v>
      </c>
      <c r="K205" s="25" t="s">
        <v>236</v>
      </c>
      <c r="L205" s="47"/>
      <c r="M205" s="25"/>
      <c r="N205" s="52"/>
      <c r="O205" s="77" t="str">
        <f t="shared" si="34"/>
        <v>65G</v>
      </c>
      <c r="P205" s="91">
        <f t="shared" si="35"/>
        <v>650000</v>
      </c>
      <c r="Q205" s="91">
        <f t="shared" si="36"/>
        <v>0</v>
      </c>
      <c r="R205" s="91">
        <f t="shared" si="37"/>
        <v>0</v>
      </c>
      <c r="S205" s="91">
        <f t="shared" si="38"/>
        <v>0</v>
      </c>
      <c r="T205" s="91">
        <f t="shared" si="39"/>
        <v>650000</v>
      </c>
      <c r="U205" s="92" t="str">
        <f t="shared" si="40"/>
        <v>65G</v>
      </c>
      <c r="V205" s="93">
        <f t="shared" si="41"/>
        <v>0</v>
      </c>
      <c r="W205" s="92" t="str">
        <f t="shared" si="42"/>
        <v>65G</v>
      </c>
      <c r="X205" s="93">
        <f t="shared" si="43"/>
        <v>0</v>
      </c>
      <c r="Y205" s="36" t="str">
        <f ca="1">LOOKUP(G205,Paramètres!$A$1:$A$20,Paramètres!$C$1:$C$21)</f>
        <v>-11</v>
      </c>
      <c r="Z205" s="25">
        <v>2006</v>
      </c>
      <c r="AA205" s="25" t="s">
        <v>1156</v>
      </c>
      <c r="AB205" s="59"/>
      <c r="AC205" s="42"/>
      <c r="AD205" s="42" t="str">
        <f>IF(ISNA(VLOOKUP(D205,'Liste en forme Garçons'!$C:$C,1,FALSE)),"","*")</f>
        <v>*</v>
      </c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</row>
    <row r="206" spans="1:46" s="43" customFormat="1" x14ac:dyDescent="0.35">
      <c r="A206" s="65"/>
      <c r="B206" s="245" t="s">
        <v>420</v>
      </c>
      <c r="C206" s="245" t="s">
        <v>770</v>
      </c>
      <c r="D206" s="138" t="s">
        <v>1406</v>
      </c>
      <c r="E206" s="49" t="s">
        <v>842</v>
      </c>
      <c r="F206" s="97" t="str">
        <f>IF(E206="","",IF(COUNTIF(Paramètres!H:H,E206)=1,IF(Paramètres!$E$3=Paramètres!$A$23,"Belfort/Montbéliard",IF(Paramètres!$E$3=Paramètres!$A$24,"Doubs","Franche-Comté")),IF(COUNTIF(Paramètres!I:I,E206)=1,IF(Paramètres!$E$3=Paramètres!$A$23,"Belfort/Montbéliard",IF(Paramètres!$E$3=Paramètres!$A$24,"Belfort","Franche-Comté")),IF(COUNTIF(Paramètres!J:J,E206)=1,IF(Paramètres!$E$3=Paramètres!$A$25,"Franche-Comté","Haute-Saône"),IF(COUNTIF(Paramètres!K:K,E206)=1,IF(Paramètres!$E$3=Paramètres!$A$25,"Franche-Comté","Jura"),IF(COUNTIF(Paramètres!G:G,E206)=1,IF(Paramètres!$E$3=Paramètres!$A$23,"Besançon",IF(Paramètres!$E$3=Paramètres!$A$24,"Doubs","Franche-Comté")),"*** INCONNU ***"))))))</f>
        <v>Franche-Comté</v>
      </c>
      <c r="G206" s="36">
        <f>LOOKUP(Z206-Paramètres!$E$1,Paramètres!$A$1:$A$20)</f>
        <v>-10</v>
      </c>
      <c r="H206" s="36" t="str">
        <f>LOOKUP(G206,Paramètres!$A$1:$B$20)</f>
        <v>B1</v>
      </c>
      <c r="I206" s="37">
        <f t="shared" si="33"/>
        <v>5</v>
      </c>
      <c r="J206" s="116">
        <v>571</v>
      </c>
      <c r="K206" s="47" t="s">
        <v>193</v>
      </c>
      <c r="L206" s="55"/>
      <c r="M206" s="52"/>
      <c r="N206" s="52"/>
      <c r="O206" s="77" t="str">
        <f t="shared" si="34"/>
        <v>50G</v>
      </c>
      <c r="P206" s="91">
        <f t="shared" si="35"/>
        <v>500000</v>
      </c>
      <c r="Q206" s="91">
        <f t="shared" si="36"/>
        <v>0</v>
      </c>
      <c r="R206" s="91">
        <f t="shared" si="37"/>
        <v>0</v>
      </c>
      <c r="S206" s="91">
        <f t="shared" si="38"/>
        <v>0</v>
      </c>
      <c r="T206" s="91">
        <f t="shared" si="39"/>
        <v>500000</v>
      </c>
      <c r="U206" s="92" t="str">
        <f t="shared" si="40"/>
        <v>50G</v>
      </c>
      <c r="V206" s="93">
        <f t="shared" si="41"/>
        <v>0</v>
      </c>
      <c r="W206" s="92" t="str">
        <f t="shared" si="42"/>
        <v>50G</v>
      </c>
      <c r="X206" s="93">
        <f t="shared" si="43"/>
        <v>0</v>
      </c>
      <c r="Y206" s="36" t="str">
        <f ca="1">LOOKUP(G206,Paramètres!$A$1:$A$20,Paramètres!$C$1:$C$21)</f>
        <v>-11</v>
      </c>
      <c r="Z206" s="25">
        <v>2006</v>
      </c>
      <c r="AA206" s="25" t="s">
        <v>1156</v>
      </c>
      <c r="AB206" s="59"/>
      <c r="AD206" s="42" t="str">
        <f>IF(ISNA(VLOOKUP(D206,'Liste en forme Garçons'!$C:$C,1,FALSE)),"","*")</f>
        <v>*</v>
      </c>
    </row>
    <row r="207" spans="1:46" s="43" customFormat="1" x14ac:dyDescent="0.35">
      <c r="A207" s="65"/>
      <c r="B207" s="245" t="s">
        <v>484</v>
      </c>
      <c r="C207" s="245" t="s">
        <v>483</v>
      </c>
      <c r="D207" s="138" t="s">
        <v>1688</v>
      </c>
      <c r="E207" s="33" t="s">
        <v>1121</v>
      </c>
      <c r="F207" s="97" t="str">
        <f>IF(E207="","",IF(COUNTIF(Paramètres!H:H,E207)=1,IF(Paramètres!$E$3=Paramètres!$A$23,"Belfort/Montbéliard",IF(Paramètres!$E$3=Paramètres!$A$24,"Doubs","Franche-Comté")),IF(COUNTIF(Paramètres!I:I,E207)=1,IF(Paramètres!$E$3=Paramètres!$A$23,"Belfort/Montbéliard",IF(Paramètres!$E$3=Paramètres!$A$24,"Belfort","Franche-Comté")),IF(COUNTIF(Paramètres!J:J,E207)=1,IF(Paramètres!$E$3=Paramètres!$A$25,"Franche-Comté","Haute-Saône"),IF(COUNTIF(Paramètres!K:K,E207)=1,IF(Paramètres!$E$3=Paramètres!$A$25,"Franche-Comté","Jura"),IF(COUNTIF(Paramètres!G:G,E207)=1,IF(Paramètres!$E$3=Paramètres!$A$23,"Besançon",IF(Paramètres!$E$3=Paramètres!$A$24,"Doubs","Franche-Comté")),"*** INCONNU ***"))))))</f>
        <v>Franche-Comté</v>
      </c>
      <c r="G207" s="36">
        <f>LOOKUP(Z207-Paramètres!$E$1,Paramètres!$A$1:$A$20)</f>
        <v>-11</v>
      </c>
      <c r="H207" s="36" t="str">
        <f>LOOKUP(G207,Paramètres!$A$1:$B$20)</f>
        <v>B2</v>
      </c>
      <c r="I207" s="37">
        <f t="shared" si="33"/>
        <v>5</v>
      </c>
      <c r="J207" s="116">
        <v>554</v>
      </c>
      <c r="K207" s="25" t="s">
        <v>237</v>
      </c>
      <c r="L207" s="55"/>
      <c r="M207" s="38"/>
      <c r="N207" s="38"/>
      <c r="O207" s="77" t="str">
        <f t="shared" si="34"/>
        <v>40G</v>
      </c>
      <c r="P207" s="91">
        <f t="shared" si="35"/>
        <v>400000</v>
      </c>
      <c r="Q207" s="91">
        <f t="shared" si="36"/>
        <v>0</v>
      </c>
      <c r="R207" s="91">
        <f t="shared" si="37"/>
        <v>0</v>
      </c>
      <c r="S207" s="91">
        <f t="shared" si="38"/>
        <v>0</v>
      </c>
      <c r="T207" s="91">
        <f t="shared" si="39"/>
        <v>400000</v>
      </c>
      <c r="U207" s="92" t="str">
        <f t="shared" si="40"/>
        <v>40G</v>
      </c>
      <c r="V207" s="93">
        <f t="shared" si="41"/>
        <v>0</v>
      </c>
      <c r="W207" s="92" t="str">
        <f t="shared" si="42"/>
        <v>40G</v>
      </c>
      <c r="X207" s="93">
        <f t="shared" si="43"/>
        <v>0</v>
      </c>
      <c r="Y207" s="36" t="str">
        <f ca="1">LOOKUP(G207,Paramètres!$A$1:$A$20,Paramètres!$C$1:$C$21)</f>
        <v>-11</v>
      </c>
      <c r="Z207" s="25">
        <v>2005</v>
      </c>
      <c r="AA207" s="25" t="s">
        <v>1156</v>
      </c>
      <c r="AB207" s="59"/>
      <c r="AC207" s="42"/>
      <c r="AD207" s="42" t="str">
        <f>IF(ISNA(VLOOKUP(D207,'Liste en forme Garçons'!$C:$C,1,FALSE)),"","*")</f>
        <v>*</v>
      </c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</row>
    <row r="208" spans="1:46" s="43" customFormat="1" x14ac:dyDescent="0.35">
      <c r="A208" s="65"/>
      <c r="B208" s="245" t="s">
        <v>120</v>
      </c>
      <c r="C208" s="245" t="s">
        <v>1111</v>
      </c>
      <c r="D208" s="138" t="s">
        <v>1527</v>
      </c>
      <c r="E208" s="49" t="s">
        <v>696</v>
      </c>
      <c r="F208" s="97" t="str">
        <f>IF(E208="","",IF(COUNTIF(Paramètres!H:H,E208)=1,IF(Paramètres!$E$3=Paramètres!$A$23,"Belfort/Montbéliard",IF(Paramètres!$E$3=Paramètres!$A$24,"Doubs","Franche-Comté")),IF(COUNTIF(Paramètres!I:I,E208)=1,IF(Paramètres!$E$3=Paramètres!$A$23,"Belfort/Montbéliard",IF(Paramètres!$E$3=Paramètres!$A$24,"Belfort","Franche-Comté")),IF(COUNTIF(Paramètres!J:J,E208)=1,IF(Paramètres!$E$3=Paramètres!$A$25,"Franche-Comté","Haute-Saône"),IF(COUNTIF(Paramètres!K:K,E208)=1,IF(Paramètres!$E$3=Paramètres!$A$25,"Franche-Comté","Jura"),IF(COUNTIF(Paramètres!G:G,E208)=1,IF(Paramètres!$E$3=Paramètres!$A$23,"Besançon",IF(Paramètres!$E$3=Paramètres!$A$24,"Doubs","Franche-Comté")),"*** INCONNU ***"))))))</f>
        <v>Franche-Comté</v>
      </c>
      <c r="G208" s="36">
        <f>LOOKUP(Z208-Paramètres!$E$1,Paramètres!$A$1:$A$20)</f>
        <v>-10</v>
      </c>
      <c r="H208" s="36" t="str">
        <f>LOOKUP(G208,Paramètres!$A$1:$B$20)</f>
        <v>B1</v>
      </c>
      <c r="I208" s="37">
        <f t="shared" si="33"/>
        <v>5</v>
      </c>
      <c r="J208" s="116">
        <v>593</v>
      </c>
      <c r="K208" s="47" t="s">
        <v>201</v>
      </c>
      <c r="L208" s="55"/>
      <c r="M208" s="52"/>
      <c r="N208" s="52"/>
      <c r="O208" s="77" t="str">
        <f t="shared" si="34"/>
        <v>35G</v>
      </c>
      <c r="P208" s="91">
        <f t="shared" si="35"/>
        <v>350000</v>
      </c>
      <c r="Q208" s="91">
        <f t="shared" si="36"/>
        <v>0</v>
      </c>
      <c r="R208" s="91">
        <f t="shared" si="37"/>
        <v>0</v>
      </c>
      <c r="S208" s="91">
        <f t="shared" si="38"/>
        <v>0</v>
      </c>
      <c r="T208" s="91">
        <f t="shared" si="39"/>
        <v>350000</v>
      </c>
      <c r="U208" s="92" t="str">
        <f t="shared" si="40"/>
        <v>35G</v>
      </c>
      <c r="V208" s="93">
        <f t="shared" si="41"/>
        <v>0</v>
      </c>
      <c r="W208" s="92" t="str">
        <f t="shared" si="42"/>
        <v>35G</v>
      </c>
      <c r="X208" s="93">
        <f t="shared" si="43"/>
        <v>0</v>
      </c>
      <c r="Y208" s="36" t="str">
        <f ca="1">LOOKUP(G208,Paramètres!$A$1:$A$20,Paramètres!$C$1:$C$21)</f>
        <v>-11</v>
      </c>
      <c r="Z208" s="25">
        <v>2006</v>
      </c>
      <c r="AA208" s="25" t="s">
        <v>1156</v>
      </c>
      <c r="AB208" s="59"/>
      <c r="AC208" s="42"/>
      <c r="AD208" s="42" t="str">
        <f>IF(ISNA(VLOOKUP(D208,'Liste en forme Garçons'!$C:$C,1,FALSE)),"","*")</f>
        <v>*</v>
      </c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</row>
    <row r="209" spans="1:46" s="43" customFormat="1" x14ac:dyDescent="0.35">
      <c r="A209" s="65"/>
      <c r="B209" s="245" t="s">
        <v>111</v>
      </c>
      <c r="C209" s="245" t="s">
        <v>913</v>
      </c>
      <c r="D209" s="138" t="s">
        <v>1318</v>
      </c>
      <c r="E209" s="33" t="s">
        <v>1009</v>
      </c>
      <c r="F209" s="97" t="str">
        <f>IF(E209="","",IF(COUNTIF(Paramètres!H:H,E209)=1,IF(Paramètres!$E$3=Paramètres!$A$23,"Belfort/Montbéliard",IF(Paramètres!$E$3=Paramètres!$A$24,"Doubs","Franche-Comté")),IF(COUNTIF(Paramètres!I:I,E209)=1,IF(Paramètres!$E$3=Paramètres!$A$23,"Belfort/Montbéliard",IF(Paramètres!$E$3=Paramètres!$A$24,"Belfort","Franche-Comté")),IF(COUNTIF(Paramètres!J:J,E209)=1,IF(Paramètres!$E$3=Paramètres!$A$25,"Franche-Comté","Haute-Saône"),IF(COUNTIF(Paramètres!K:K,E209)=1,IF(Paramètres!$E$3=Paramètres!$A$25,"Franche-Comté","Jura"),IF(COUNTIF(Paramètres!G:G,E209)=1,IF(Paramètres!$E$3=Paramètres!$A$23,"Besançon",IF(Paramètres!$E$3=Paramètres!$A$24,"Doubs","Franche-Comté")),"*** INCONNU ***"))))))</f>
        <v>Franche-Comté</v>
      </c>
      <c r="G209" s="36">
        <f>LOOKUP(Z209-Paramètres!$E$1,Paramètres!$A$1:$A$20)</f>
        <v>-11</v>
      </c>
      <c r="H209" s="36" t="str">
        <f>LOOKUP(G209,Paramètres!$A$1:$B$20)</f>
        <v>B2</v>
      </c>
      <c r="I209" s="37">
        <f t="shared" si="33"/>
        <v>5</v>
      </c>
      <c r="J209" s="116">
        <v>532</v>
      </c>
      <c r="K209" s="25" t="s">
        <v>180</v>
      </c>
      <c r="L209" s="55"/>
      <c r="M209" s="38"/>
      <c r="N209" s="52"/>
      <c r="O209" s="77" t="str">
        <f t="shared" si="34"/>
        <v>30G</v>
      </c>
      <c r="P209" s="91">
        <f t="shared" si="35"/>
        <v>300000</v>
      </c>
      <c r="Q209" s="91">
        <f t="shared" si="36"/>
        <v>0</v>
      </c>
      <c r="R209" s="91">
        <f t="shared" si="37"/>
        <v>0</v>
      </c>
      <c r="S209" s="91">
        <f t="shared" si="38"/>
        <v>0</v>
      </c>
      <c r="T209" s="91">
        <f t="shared" si="39"/>
        <v>300000</v>
      </c>
      <c r="U209" s="92" t="str">
        <f t="shared" si="40"/>
        <v>30G</v>
      </c>
      <c r="V209" s="93">
        <f t="shared" si="41"/>
        <v>0</v>
      </c>
      <c r="W209" s="92" t="str">
        <f t="shared" si="42"/>
        <v>30G</v>
      </c>
      <c r="X209" s="93">
        <f t="shared" si="43"/>
        <v>0</v>
      </c>
      <c r="Y209" s="36" t="str">
        <f ca="1">LOOKUP(G209,Paramètres!$A$1:$A$20,Paramètres!$C$1:$C$21)</f>
        <v>-11</v>
      </c>
      <c r="Z209" s="25">
        <v>2005</v>
      </c>
      <c r="AA209" s="25" t="s">
        <v>1156</v>
      </c>
      <c r="AB209" s="59"/>
      <c r="AC209" s="42"/>
      <c r="AD209" s="42" t="str">
        <f>IF(ISNA(VLOOKUP(D209,'Liste en forme Garçons'!$C:$C,1,FALSE)),"","*")</f>
        <v>*</v>
      </c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</row>
    <row r="210" spans="1:46" s="43" customFormat="1" x14ac:dyDescent="0.35">
      <c r="A210" s="65"/>
      <c r="B210" s="245" t="s">
        <v>319</v>
      </c>
      <c r="C210" s="245" t="s">
        <v>320</v>
      </c>
      <c r="D210" s="138" t="s">
        <v>1796</v>
      </c>
      <c r="E210" s="49" t="s">
        <v>1120</v>
      </c>
      <c r="F210" s="97" t="str">
        <f>IF(E210="","",IF(COUNTIF(Paramètres!H:H,E210)=1,IF(Paramètres!$E$3=Paramètres!$A$23,"Belfort/Montbéliard",IF(Paramètres!$E$3=Paramètres!$A$24,"Doubs","Franche-Comté")),IF(COUNTIF(Paramètres!I:I,E210)=1,IF(Paramètres!$E$3=Paramètres!$A$23,"Belfort/Montbéliard",IF(Paramètres!$E$3=Paramètres!$A$24,"Belfort","Franche-Comté")),IF(COUNTIF(Paramètres!J:J,E210)=1,IF(Paramètres!$E$3=Paramètres!$A$25,"Franche-Comté","Haute-Saône"),IF(COUNTIF(Paramètres!K:K,E210)=1,IF(Paramètres!$E$3=Paramètres!$A$25,"Franche-Comté","Jura"),IF(COUNTIF(Paramètres!G:G,E210)=1,IF(Paramètres!$E$3=Paramètres!$A$23,"Besançon",IF(Paramètres!$E$3=Paramètres!$A$24,"Doubs","Franche-Comté")),"*** INCONNU ***"))))))</f>
        <v>Franche-Comté</v>
      </c>
      <c r="G210" s="36">
        <f>LOOKUP(Z210-Paramètres!$E$1,Paramètres!$A$1:$A$20)</f>
        <v>-11</v>
      </c>
      <c r="H210" s="36" t="str">
        <f>LOOKUP(G210,Paramètres!$A$1:$B$20)</f>
        <v>B2</v>
      </c>
      <c r="I210" s="37">
        <f t="shared" si="33"/>
        <v>5</v>
      </c>
      <c r="J210" s="116">
        <v>539</v>
      </c>
      <c r="K210" s="25" t="s">
        <v>197</v>
      </c>
      <c r="L210" s="25"/>
      <c r="M210" s="25"/>
      <c r="N210" s="52"/>
      <c r="O210" s="77" t="str">
        <f t="shared" si="34"/>
        <v>25G</v>
      </c>
      <c r="P210" s="91">
        <f t="shared" si="35"/>
        <v>250000</v>
      </c>
      <c r="Q210" s="91">
        <f t="shared" si="36"/>
        <v>0</v>
      </c>
      <c r="R210" s="91">
        <f t="shared" si="37"/>
        <v>0</v>
      </c>
      <c r="S210" s="91">
        <f t="shared" si="38"/>
        <v>0</v>
      </c>
      <c r="T210" s="91">
        <f t="shared" si="39"/>
        <v>250000</v>
      </c>
      <c r="U210" s="92" t="str">
        <f t="shared" si="40"/>
        <v>25G</v>
      </c>
      <c r="V210" s="93">
        <f t="shared" si="41"/>
        <v>0</v>
      </c>
      <c r="W210" s="92" t="str">
        <f t="shared" si="42"/>
        <v>25G</v>
      </c>
      <c r="X210" s="93">
        <f t="shared" si="43"/>
        <v>0</v>
      </c>
      <c r="Y210" s="36" t="str">
        <f ca="1">LOOKUP(G210,Paramètres!$A$1:$A$20,Paramètres!$C$1:$C$21)</f>
        <v>-11</v>
      </c>
      <c r="Z210" s="25">
        <v>2005</v>
      </c>
      <c r="AA210" s="25" t="s">
        <v>1156</v>
      </c>
      <c r="AB210" s="59"/>
      <c r="AC210" s="42"/>
      <c r="AD210" s="42" t="str">
        <f>IF(ISNA(VLOOKUP(D210,'Liste en forme Garçons'!$C:$C,1,FALSE)),"","*")</f>
        <v>*</v>
      </c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</row>
    <row r="211" spans="1:46" s="43" customFormat="1" x14ac:dyDescent="0.35">
      <c r="A211" s="65"/>
      <c r="B211" s="245" t="s">
        <v>837</v>
      </c>
      <c r="C211" s="245" t="s">
        <v>811</v>
      </c>
      <c r="D211" s="138" t="s">
        <v>1414</v>
      </c>
      <c r="E211" s="49" t="s">
        <v>842</v>
      </c>
      <c r="F211" s="97" t="str">
        <f>IF(E211="","",IF(COUNTIF(Paramètres!H:H,E211)=1,IF(Paramètres!$E$3=Paramètres!$A$23,"Belfort/Montbéliard",IF(Paramètres!$E$3=Paramètres!$A$24,"Doubs","Franche-Comté")),IF(COUNTIF(Paramètres!I:I,E211)=1,IF(Paramètres!$E$3=Paramètres!$A$23,"Belfort/Montbéliard",IF(Paramètres!$E$3=Paramètres!$A$24,"Belfort","Franche-Comté")),IF(COUNTIF(Paramètres!J:J,E211)=1,IF(Paramètres!$E$3=Paramètres!$A$25,"Franche-Comté","Haute-Saône"),IF(COUNTIF(Paramètres!K:K,E211)=1,IF(Paramètres!$E$3=Paramètres!$A$25,"Franche-Comté","Jura"),IF(COUNTIF(Paramètres!G:G,E211)=1,IF(Paramètres!$E$3=Paramètres!$A$23,"Besançon",IF(Paramètres!$E$3=Paramètres!$A$24,"Doubs","Franche-Comté")),"*** INCONNU ***"))))))</f>
        <v>Franche-Comté</v>
      </c>
      <c r="G211" s="36">
        <f>LOOKUP(Z211-Paramètres!$E$1,Paramètres!$A$1:$A$20)</f>
        <v>-10</v>
      </c>
      <c r="H211" s="36" t="str">
        <f>LOOKUP(G211,Paramètres!$A$1:$B$20)</f>
        <v>B1</v>
      </c>
      <c r="I211" s="37">
        <f t="shared" si="33"/>
        <v>5</v>
      </c>
      <c r="J211" s="116">
        <v>582</v>
      </c>
      <c r="K211" s="47" t="s">
        <v>198</v>
      </c>
      <c r="L211" s="47"/>
      <c r="M211" s="25"/>
      <c r="N211" s="52"/>
      <c r="O211" s="77" t="str">
        <f t="shared" si="34"/>
        <v>20G</v>
      </c>
      <c r="P211" s="91">
        <f t="shared" si="35"/>
        <v>200000</v>
      </c>
      <c r="Q211" s="91">
        <f t="shared" si="36"/>
        <v>0</v>
      </c>
      <c r="R211" s="91">
        <f t="shared" si="37"/>
        <v>0</v>
      </c>
      <c r="S211" s="91">
        <f t="shared" si="38"/>
        <v>0</v>
      </c>
      <c r="T211" s="91">
        <f t="shared" si="39"/>
        <v>200000</v>
      </c>
      <c r="U211" s="92" t="str">
        <f t="shared" si="40"/>
        <v>20G</v>
      </c>
      <c r="V211" s="93">
        <f t="shared" si="41"/>
        <v>0</v>
      </c>
      <c r="W211" s="92" t="str">
        <f t="shared" si="42"/>
        <v>20G</v>
      </c>
      <c r="X211" s="93">
        <f t="shared" si="43"/>
        <v>0</v>
      </c>
      <c r="Y211" s="36" t="str">
        <f ca="1">LOOKUP(G211,Paramètres!$A$1:$A$20,Paramètres!$C$1:$C$21)</f>
        <v>-11</v>
      </c>
      <c r="Z211" s="25">
        <v>2006</v>
      </c>
      <c r="AA211" s="25" t="s">
        <v>1156</v>
      </c>
      <c r="AB211" s="59"/>
      <c r="AC211" s="42"/>
      <c r="AD211" s="42" t="str">
        <f>IF(ISNA(VLOOKUP(D211,'Liste en forme Garçons'!$C:$C,1,FALSE)),"","*")</f>
        <v>*</v>
      </c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</row>
    <row r="212" spans="1:46" s="43" customFormat="1" x14ac:dyDescent="0.35">
      <c r="A212" s="65"/>
      <c r="B212" s="245" t="s">
        <v>386</v>
      </c>
      <c r="C212" s="245" t="s">
        <v>968</v>
      </c>
      <c r="D212" s="138" t="s">
        <v>1351</v>
      </c>
      <c r="E212" s="33" t="s">
        <v>1125</v>
      </c>
      <c r="F212" s="97" t="str">
        <f>IF(E212="","",IF(COUNTIF(Paramètres!H:H,E212)=1,IF(Paramètres!$E$3=Paramètres!$A$23,"Belfort/Montbéliard",IF(Paramètres!$E$3=Paramètres!$A$24,"Doubs","Franche-Comté")),IF(COUNTIF(Paramètres!I:I,E212)=1,IF(Paramètres!$E$3=Paramètres!$A$23,"Belfort/Montbéliard",IF(Paramètres!$E$3=Paramètres!$A$24,"Belfort","Franche-Comté")),IF(COUNTIF(Paramètres!J:J,E212)=1,IF(Paramètres!$E$3=Paramètres!$A$25,"Franche-Comté","Haute-Saône"),IF(COUNTIF(Paramètres!K:K,E212)=1,IF(Paramètres!$E$3=Paramètres!$A$25,"Franche-Comté","Jura"),IF(COUNTIF(Paramètres!G:G,E212)=1,IF(Paramètres!$E$3=Paramètres!$A$23,"Besançon",IF(Paramètres!$E$3=Paramètres!$A$24,"Doubs","Franche-Comté")),"*** INCONNU ***"))))))</f>
        <v>Franche-Comté</v>
      </c>
      <c r="G212" s="36">
        <f>LOOKUP(Z212-Paramètres!$E$1,Paramètres!$A$1:$A$20)</f>
        <v>-11</v>
      </c>
      <c r="H212" s="36" t="str">
        <f>LOOKUP(G212,Paramètres!$A$1:$B$20)</f>
        <v>B2</v>
      </c>
      <c r="I212" s="37">
        <f t="shared" si="33"/>
        <v>5</v>
      </c>
      <c r="J212" s="116">
        <v>549</v>
      </c>
      <c r="K212" s="25" t="s">
        <v>238</v>
      </c>
      <c r="L212" s="47"/>
      <c r="M212" s="47"/>
      <c r="N212" s="52"/>
      <c r="O212" s="77" t="str">
        <f t="shared" si="34"/>
        <v>15G</v>
      </c>
      <c r="P212" s="91">
        <f t="shared" si="35"/>
        <v>150000</v>
      </c>
      <c r="Q212" s="91">
        <f t="shared" si="36"/>
        <v>0</v>
      </c>
      <c r="R212" s="91">
        <f t="shared" si="37"/>
        <v>0</v>
      </c>
      <c r="S212" s="91">
        <f t="shared" si="38"/>
        <v>0</v>
      </c>
      <c r="T212" s="91">
        <f t="shared" si="39"/>
        <v>150000</v>
      </c>
      <c r="U212" s="92" t="str">
        <f t="shared" si="40"/>
        <v>15G</v>
      </c>
      <c r="V212" s="93">
        <f t="shared" si="41"/>
        <v>0</v>
      </c>
      <c r="W212" s="92" t="str">
        <f t="shared" si="42"/>
        <v>15G</v>
      </c>
      <c r="X212" s="93">
        <f t="shared" si="43"/>
        <v>0</v>
      </c>
      <c r="Y212" s="36" t="str">
        <f ca="1">LOOKUP(G212,Paramètres!$A$1:$A$20,Paramètres!$C$1:$C$21)</f>
        <v>-11</v>
      </c>
      <c r="Z212" s="25">
        <v>2005</v>
      </c>
      <c r="AA212" s="25" t="s">
        <v>1156</v>
      </c>
      <c r="AB212" s="59"/>
      <c r="AC212" s="42"/>
      <c r="AD212" s="42" t="str">
        <f>IF(ISNA(VLOOKUP(D212,'Liste en forme Garçons'!$C:$C,1,FALSE)),"","*")</f>
        <v>*</v>
      </c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</row>
    <row r="213" spans="1:46" s="43" customFormat="1" x14ac:dyDescent="0.35">
      <c r="A213" s="65"/>
      <c r="B213" s="245" t="s">
        <v>340</v>
      </c>
      <c r="C213" s="245" t="s">
        <v>2909</v>
      </c>
      <c r="D213" s="138" t="s">
        <v>1738</v>
      </c>
      <c r="E213" s="49" t="s">
        <v>334</v>
      </c>
      <c r="F213" s="97" t="str">
        <f>IF(E213="","",IF(COUNTIF(Paramètres!H:H,E213)=1,IF(Paramètres!$E$3=Paramètres!$A$23,"Belfort/Montbéliard",IF(Paramètres!$E$3=Paramètres!$A$24,"Doubs","Franche-Comté")),IF(COUNTIF(Paramètres!I:I,E213)=1,IF(Paramètres!$E$3=Paramètres!$A$23,"Belfort/Montbéliard",IF(Paramètres!$E$3=Paramètres!$A$24,"Belfort","Franche-Comté")),IF(COUNTIF(Paramètres!J:J,E213)=1,IF(Paramètres!$E$3=Paramètres!$A$25,"Franche-Comté","Haute-Saône"),IF(COUNTIF(Paramètres!K:K,E213)=1,IF(Paramètres!$E$3=Paramètres!$A$25,"Franche-Comté","Jura"),IF(COUNTIF(Paramètres!G:G,E213)=1,IF(Paramètres!$E$3=Paramètres!$A$23,"Besançon",IF(Paramètres!$E$3=Paramètres!$A$24,"Doubs","Franche-Comté")),"*** INCONNU ***"))))))</f>
        <v>Franche-Comté</v>
      </c>
      <c r="G213" s="36">
        <f>LOOKUP(Z213-Paramètres!$E$1,Paramètres!$A$1:$A$20)</f>
        <v>-11</v>
      </c>
      <c r="H213" s="36" t="str">
        <f>LOOKUP(G213,Paramètres!$A$1:$B$20)</f>
        <v>B2</v>
      </c>
      <c r="I213" s="37">
        <f t="shared" si="33"/>
        <v>5</v>
      </c>
      <c r="J213" s="116">
        <v>559</v>
      </c>
      <c r="K213" s="25" t="s">
        <v>199</v>
      </c>
      <c r="L213" s="25"/>
      <c r="M213" s="25"/>
      <c r="N213" s="52"/>
      <c r="O213" s="77" t="str">
        <f t="shared" si="34"/>
        <v>10G</v>
      </c>
      <c r="P213" s="91">
        <f t="shared" si="35"/>
        <v>100000</v>
      </c>
      <c r="Q213" s="91">
        <f t="shared" si="36"/>
        <v>0</v>
      </c>
      <c r="R213" s="91">
        <f t="shared" si="37"/>
        <v>0</v>
      </c>
      <c r="S213" s="91">
        <f t="shared" si="38"/>
        <v>0</v>
      </c>
      <c r="T213" s="91">
        <f t="shared" si="39"/>
        <v>100000</v>
      </c>
      <c r="U213" s="92" t="str">
        <f t="shared" si="40"/>
        <v>10G</v>
      </c>
      <c r="V213" s="93">
        <f t="shared" si="41"/>
        <v>0</v>
      </c>
      <c r="W213" s="92" t="str">
        <f t="shared" si="42"/>
        <v>10G</v>
      </c>
      <c r="X213" s="93">
        <f t="shared" si="43"/>
        <v>0</v>
      </c>
      <c r="Y213" s="36" t="str">
        <f ca="1">LOOKUP(G213,Paramètres!$A$1:$A$20,Paramètres!$C$1:$C$21)</f>
        <v>-11</v>
      </c>
      <c r="Z213" s="25">
        <v>2005</v>
      </c>
      <c r="AA213" s="25" t="s">
        <v>1156</v>
      </c>
      <c r="AB213" s="59"/>
      <c r="AC213" s="42"/>
      <c r="AD213" s="42" t="str">
        <f>IF(ISNA(VLOOKUP(D213,'Liste en forme Garçons'!$C:$C,1,FALSE)),"","*")</f>
        <v>*</v>
      </c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</row>
    <row r="214" spans="1:46" s="43" customFormat="1" x14ac:dyDescent="0.35">
      <c r="A214" s="65"/>
      <c r="B214" s="245" t="s">
        <v>829</v>
      </c>
      <c r="C214" s="245" t="s">
        <v>790</v>
      </c>
      <c r="D214" s="138" t="s">
        <v>1436</v>
      </c>
      <c r="E214" s="49" t="s">
        <v>843</v>
      </c>
      <c r="F214" s="97" t="str">
        <f>IF(E214="","",IF(COUNTIF(Paramètres!H:H,E214)=1,IF(Paramètres!$E$3=Paramètres!$A$23,"Belfort/Montbéliard",IF(Paramètres!$E$3=Paramètres!$A$24,"Doubs","Franche-Comté")),IF(COUNTIF(Paramètres!I:I,E214)=1,IF(Paramètres!$E$3=Paramètres!$A$23,"Belfort/Montbéliard",IF(Paramètres!$E$3=Paramètres!$A$24,"Belfort","Franche-Comté")),IF(COUNTIF(Paramètres!J:J,E214)=1,IF(Paramètres!$E$3=Paramètres!$A$25,"Franche-Comté","Haute-Saône"),IF(COUNTIF(Paramètres!K:K,E214)=1,IF(Paramètres!$E$3=Paramètres!$A$25,"Franche-Comté","Jura"),IF(COUNTIF(Paramètres!G:G,E214)=1,IF(Paramètres!$E$3=Paramètres!$A$23,"Besançon",IF(Paramètres!$E$3=Paramètres!$A$24,"Doubs","Franche-Comté")),"*** INCONNU ***"))))))</f>
        <v>Franche-Comté</v>
      </c>
      <c r="G214" s="36">
        <f>LOOKUP(Z214-Paramètres!$E$1,Paramètres!$A$1:$A$20)</f>
        <v>-11</v>
      </c>
      <c r="H214" s="36" t="str">
        <f>LOOKUP(G214,Paramètres!$A$1:$B$20)</f>
        <v>B2</v>
      </c>
      <c r="I214" s="37">
        <f t="shared" si="33"/>
        <v>5</v>
      </c>
      <c r="J214" s="116">
        <v>500</v>
      </c>
      <c r="K214" s="47" t="s">
        <v>200</v>
      </c>
      <c r="L214" s="47"/>
      <c r="M214" s="25"/>
      <c r="N214" s="52"/>
      <c r="O214" s="77" t="str">
        <f t="shared" si="34"/>
        <v>7G</v>
      </c>
      <c r="P214" s="91">
        <f t="shared" si="35"/>
        <v>70000</v>
      </c>
      <c r="Q214" s="91">
        <f t="shared" si="36"/>
        <v>0</v>
      </c>
      <c r="R214" s="91">
        <f t="shared" si="37"/>
        <v>0</v>
      </c>
      <c r="S214" s="91">
        <f t="shared" si="38"/>
        <v>0</v>
      </c>
      <c r="T214" s="91">
        <f t="shared" si="39"/>
        <v>70000</v>
      </c>
      <c r="U214" s="92" t="str">
        <f t="shared" si="40"/>
        <v>7G</v>
      </c>
      <c r="V214" s="93">
        <f t="shared" si="41"/>
        <v>0</v>
      </c>
      <c r="W214" s="92" t="str">
        <f t="shared" si="42"/>
        <v>7G</v>
      </c>
      <c r="X214" s="93">
        <f t="shared" si="43"/>
        <v>0</v>
      </c>
      <c r="Y214" s="36" t="str">
        <f ca="1">LOOKUP(G214,Paramètres!$A$1:$A$20,Paramètres!$C$1:$C$21)</f>
        <v>-11</v>
      </c>
      <c r="Z214" s="25">
        <v>2005</v>
      </c>
      <c r="AA214" s="25" t="s">
        <v>1156</v>
      </c>
      <c r="AB214" s="59"/>
      <c r="AC214" s="42"/>
      <c r="AD214" s="42" t="str">
        <f>IF(ISNA(VLOOKUP(D214,'Liste en forme Garçons'!$C:$C,1,FALSE)),"","*")</f>
        <v>*</v>
      </c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</row>
    <row r="215" spans="1:46" s="43" customFormat="1" x14ac:dyDescent="0.35">
      <c r="A215" s="65"/>
      <c r="B215" s="245" t="s">
        <v>455</v>
      </c>
      <c r="C215" s="245" t="s">
        <v>567</v>
      </c>
      <c r="D215" s="138" t="s">
        <v>1765</v>
      </c>
      <c r="E215" s="49" t="s">
        <v>331</v>
      </c>
      <c r="F215" s="97" t="str">
        <f>IF(E215="","",IF(COUNTIF(Paramètres!H:H,E215)=1,IF(Paramètres!$E$3=Paramètres!$A$23,"Belfort/Montbéliard",IF(Paramètres!$E$3=Paramètres!$A$24,"Doubs","Franche-Comté")),IF(COUNTIF(Paramètres!I:I,E215)=1,IF(Paramètres!$E$3=Paramètres!$A$23,"Belfort/Montbéliard",IF(Paramètres!$E$3=Paramètres!$A$24,"Belfort","Franche-Comté")),IF(COUNTIF(Paramètres!J:J,E215)=1,IF(Paramètres!$E$3=Paramètres!$A$25,"Franche-Comté","Haute-Saône"),IF(COUNTIF(Paramètres!K:K,E215)=1,IF(Paramètres!$E$3=Paramètres!$A$25,"Franche-Comté","Jura"),IF(COUNTIF(Paramètres!G:G,E215)=1,IF(Paramètres!$E$3=Paramètres!$A$23,"Besançon",IF(Paramètres!$E$3=Paramètres!$A$24,"Doubs","Franche-Comté")),"*** INCONNU ***"))))))</f>
        <v>Franche-Comté</v>
      </c>
      <c r="G215" s="36">
        <f>LOOKUP(Z215-Paramètres!$E$1,Paramètres!$A$1:$A$20)</f>
        <v>-11</v>
      </c>
      <c r="H215" s="36" t="str">
        <f>LOOKUP(G215,Paramètres!$A$1:$B$20)</f>
        <v>B2</v>
      </c>
      <c r="I215" s="37">
        <f t="shared" si="33"/>
        <v>5</v>
      </c>
      <c r="J215" s="116">
        <v>510</v>
      </c>
      <c r="K215" s="25" t="s">
        <v>203</v>
      </c>
      <c r="L215" s="25"/>
      <c r="M215" s="25"/>
      <c r="N215" s="52"/>
      <c r="O215" s="77" t="str">
        <f t="shared" si="34"/>
        <v>5G</v>
      </c>
      <c r="P215" s="91">
        <f t="shared" si="35"/>
        <v>50000</v>
      </c>
      <c r="Q215" s="91">
        <f t="shared" si="36"/>
        <v>0</v>
      </c>
      <c r="R215" s="91">
        <f t="shared" si="37"/>
        <v>0</v>
      </c>
      <c r="S215" s="91">
        <f t="shared" si="38"/>
        <v>0</v>
      </c>
      <c r="T215" s="91">
        <f t="shared" si="39"/>
        <v>50000</v>
      </c>
      <c r="U215" s="92" t="str">
        <f t="shared" si="40"/>
        <v>5G</v>
      </c>
      <c r="V215" s="93">
        <f t="shared" si="41"/>
        <v>0</v>
      </c>
      <c r="W215" s="92" t="str">
        <f t="shared" si="42"/>
        <v>5G</v>
      </c>
      <c r="X215" s="93">
        <f t="shared" si="43"/>
        <v>0</v>
      </c>
      <c r="Y215" s="36" t="str">
        <f ca="1">LOOKUP(G215,Paramètres!$A$1:$A$20,Paramètres!$C$1:$C$21)</f>
        <v>-11</v>
      </c>
      <c r="Z215" s="25">
        <v>2005</v>
      </c>
      <c r="AA215" s="25" t="s">
        <v>1156</v>
      </c>
      <c r="AB215" s="59"/>
      <c r="AC215" s="42"/>
      <c r="AD215" s="42" t="str">
        <f>IF(ISNA(VLOOKUP(D215,'Liste en forme Garçons'!$C:$C,1,FALSE)),"","*")</f>
        <v>*</v>
      </c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</row>
    <row r="216" spans="1:46" s="43" customFormat="1" x14ac:dyDescent="0.35">
      <c r="A216" s="65"/>
      <c r="B216" s="245" t="s">
        <v>145</v>
      </c>
      <c r="C216" s="245" t="s">
        <v>146</v>
      </c>
      <c r="D216" s="139" t="s">
        <v>1676</v>
      </c>
      <c r="E216" s="33" t="s">
        <v>56</v>
      </c>
      <c r="F216" s="97" t="str">
        <f>IF(E216="","",IF(COUNTIF(Paramètres!H:H,E216)=1,IF(Paramètres!$E$3=Paramètres!$A$23,"Belfort/Montbéliard",IF(Paramètres!$E$3=Paramètres!$A$24,"Doubs","Franche-Comté")),IF(COUNTIF(Paramètres!I:I,E216)=1,IF(Paramètres!$E$3=Paramètres!$A$23,"Belfort/Montbéliard",IF(Paramètres!$E$3=Paramètres!$A$24,"Belfort","Franche-Comté")),IF(COUNTIF(Paramètres!J:J,E216)=1,IF(Paramètres!$E$3=Paramètres!$A$25,"Franche-Comté","Haute-Saône"),IF(COUNTIF(Paramètres!K:K,E216)=1,IF(Paramètres!$E$3=Paramètres!$A$25,"Franche-Comté","Jura"),IF(COUNTIF(Paramètres!G:G,E216)=1,IF(Paramètres!$E$3=Paramètres!$A$23,"Besançon",IF(Paramètres!$E$3=Paramètres!$A$24,"Doubs","Franche-Comté")),"*** INCONNU ***"))))))</f>
        <v>Franche-Comté</v>
      </c>
      <c r="G216" s="36">
        <f>LOOKUP(Z216-Paramètres!$E$1,Paramètres!$A$1:$A$20)</f>
        <v>-10</v>
      </c>
      <c r="H216" s="36" t="str">
        <f>LOOKUP(G216,Paramètres!$A$1:$B$20)</f>
        <v>B1</v>
      </c>
      <c r="I216" s="37">
        <f t="shared" si="33"/>
        <v>5</v>
      </c>
      <c r="J216" s="116">
        <v>590</v>
      </c>
      <c r="K216" s="47" t="s">
        <v>114</v>
      </c>
      <c r="L216" s="47"/>
      <c r="M216" s="47"/>
      <c r="N216" s="38"/>
      <c r="O216" s="77" t="str">
        <f t="shared" si="34"/>
        <v>4G</v>
      </c>
      <c r="P216" s="91">
        <f t="shared" si="35"/>
        <v>40000</v>
      </c>
      <c r="Q216" s="91">
        <f t="shared" si="36"/>
        <v>0</v>
      </c>
      <c r="R216" s="91">
        <f t="shared" si="37"/>
        <v>0</v>
      </c>
      <c r="S216" s="91">
        <f t="shared" si="38"/>
        <v>0</v>
      </c>
      <c r="T216" s="91">
        <f t="shared" si="39"/>
        <v>40000</v>
      </c>
      <c r="U216" s="92" t="str">
        <f t="shared" si="40"/>
        <v>4G</v>
      </c>
      <c r="V216" s="93">
        <f t="shared" si="41"/>
        <v>0</v>
      </c>
      <c r="W216" s="92" t="str">
        <f t="shared" si="42"/>
        <v>4G</v>
      </c>
      <c r="X216" s="93">
        <f t="shared" si="43"/>
        <v>0</v>
      </c>
      <c r="Y216" s="36" t="str">
        <f ca="1">LOOKUP(G216,Paramètres!$A$1:$A$20,Paramètres!$C$1:$C$21)</f>
        <v>-11</v>
      </c>
      <c r="Z216" s="25">
        <v>2006</v>
      </c>
      <c r="AA216" s="25" t="s">
        <v>1156</v>
      </c>
      <c r="AB216" s="59"/>
      <c r="AC216" s="42"/>
      <c r="AD216" s="42" t="str">
        <f>IF(ISNA(VLOOKUP(D216,'Liste en forme Garçons'!$C:$C,1,FALSE)),"","*")</f>
        <v>*</v>
      </c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</row>
    <row r="217" spans="1:46" s="43" customFormat="1" x14ac:dyDescent="0.35">
      <c r="A217" s="65"/>
      <c r="B217" s="245" t="s">
        <v>246</v>
      </c>
      <c r="C217" s="245" t="s">
        <v>164</v>
      </c>
      <c r="D217" s="138" t="s">
        <v>1754</v>
      </c>
      <c r="E217" s="33" t="s">
        <v>56</v>
      </c>
      <c r="F217" s="97" t="str">
        <f>IF(E217="","",IF(COUNTIF(Paramètres!H:H,E217)=1,IF(Paramètres!$E$3=Paramètres!$A$23,"Belfort/Montbéliard",IF(Paramètres!$E$3=Paramètres!$A$24,"Doubs","Franche-Comté")),IF(COUNTIF(Paramètres!I:I,E217)=1,IF(Paramètres!$E$3=Paramètres!$A$23,"Belfort/Montbéliard",IF(Paramètres!$E$3=Paramètres!$A$24,"Belfort","Franche-Comté")),IF(COUNTIF(Paramètres!J:J,E217)=1,IF(Paramètres!$E$3=Paramètres!$A$25,"Franche-Comté","Haute-Saône"),IF(COUNTIF(Paramètres!K:K,E217)=1,IF(Paramètres!$E$3=Paramètres!$A$25,"Franche-Comté","Jura"),IF(COUNTIF(Paramètres!G:G,E217)=1,IF(Paramètres!$E$3=Paramètres!$A$23,"Besançon",IF(Paramètres!$E$3=Paramètres!$A$24,"Doubs","Franche-Comté")),"*** INCONNU ***"))))))</f>
        <v>Franche-Comté</v>
      </c>
      <c r="G217" s="36">
        <f>LOOKUP(Z217-Paramètres!$E$1,Paramètres!$A$1:$A$20)</f>
        <v>-11</v>
      </c>
      <c r="H217" s="36" t="str">
        <f>LOOKUP(G217,Paramètres!$A$1:$B$20)</f>
        <v>B2</v>
      </c>
      <c r="I217" s="37">
        <f t="shared" si="33"/>
        <v>5</v>
      </c>
      <c r="J217" s="116">
        <v>500</v>
      </c>
      <c r="K217" s="25" t="s">
        <v>239</v>
      </c>
      <c r="L217" s="47"/>
      <c r="M217" s="47"/>
      <c r="N217" s="38"/>
      <c r="O217" s="77" t="str">
        <f t="shared" si="34"/>
        <v>3G</v>
      </c>
      <c r="P217" s="91">
        <f t="shared" si="35"/>
        <v>30000</v>
      </c>
      <c r="Q217" s="91">
        <f t="shared" si="36"/>
        <v>0</v>
      </c>
      <c r="R217" s="91">
        <f t="shared" si="37"/>
        <v>0</v>
      </c>
      <c r="S217" s="91">
        <f t="shared" si="38"/>
        <v>0</v>
      </c>
      <c r="T217" s="91">
        <f t="shared" si="39"/>
        <v>30000</v>
      </c>
      <c r="U217" s="92" t="str">
        <f t="shared" si="40"/>
        <v>3G</v>
      </c>
      <c r="V217" s="93">
        <f t="shared" si="41"/>
        <v>0</v>
      </c>
      <c r="W217" s="92" t="str">
        <f t="shared" si="42"/>
        <v>3G</v>
      </c>
      <c r="X217" s="93">
        <f t="shared" si="43"/>
        <v>0</v>
      </c>
      <c r="Y217" s="36" t="str">
        <f ca="1">LOOKUP(G217,Paramètres!$A$1:$A$20,Paramètres!$C$1:$C$21)</f>
        <v>-11</v>
      </c>
      <c r="Z217" s="25">
        <v>2005</v>
      </c>
      <c r="AA217" s="25" t="s">
        <v>1156</v>
      </c>
      <c r="AB217" s="59"/>
      <c r="AC217" s="42"/>
      <c r="AD217" s="42" t="str">
        <f>IF(ISNA(VLOOKUP(D217,'Liste en forme Garçons'!$C:$C,1,FALSE)),"","*")</f>
        <v>*</v>
      </c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</row>
    <row r="218" spans="1:46" s="43" customFormat="1" x14ac:dyDescent="0.35">
      <c r="A218" s="65"/>
      <c r="B218" s="245" t="s">
        <v>500</v>
      </c>
      <c r="C218" s="245" t="s">
        <v>3191</v>
      </c>
      <c r="D218" s="138" t="s">
        <v>3192</v>
      </c>
      <c r="E218" s="49" t="s">
        <v>1120</v>
      </c>
      <c r="F218" s="97" t="str">
        <f>IF(E218="","",IF(COUNTIF(Paramètres!H:H,E218)=1,IF(Paramètres!$E$3=Paramètres!$A$23,"Belfort/Montbéliard",IF(Paramètres!$E$3=Paramètres!$A$24,"Doubs","Franche-Comté")),IF(COUNTIF(Paramètres!I:I,E218)=1,IF(Paramètres!$E$3=Paramètres!$A$23,"Belfort/Montbéliard",IF(Paramètres!$E$3=Paramètres!$A$24,"Belfort","Franche-Comté")),IF(COUNTIF(Paramètres!J:J,E218)=1,IF(Paramètres!$E$3=Paramètres!$A$25,"Franche-Comté","Haute-Saône"),IF(COUNTIF(Paramètres!K:K,E218)=1,IF(Paramètres!$E$3=Paramètres!$A$25,"Franche-Comté","Jura"),IF(COUNTIF(Paramètres!G:G,E218)=1,IF(Paramètres!$E$3=Paramètres!$A$23,"Besançon",IF(Paramètres!$E$3=Paramètres!$A$24,"Doubs","Franche-Comté")),"*** INCONNU ***"))))))</f>
        <v>Franche-Comté</v>
      </c>
      <c r="G218" s="36">
        <f>LOOKUP(Z218-Paramètres!$E$1,Paramètres!$A$1:$A$20)</f>
        <v>-10</v>
      </c>
      <c r="H218" s="36" t="str">
        <f>LOOKUP(G218,Paramètres!$A$1:$B$20)</f>
        <v>B1</v>
      </c>
      <c r="I218" s="37">
        <f t="shared" si="33"/>
        <v>5</v>
      </c>
      <c r="J218" s="116">
        <v>500</v>
      </c>
      <c r="K218" s="47" t="s">
        <v>204</v>
      </c>
      <c r="L218" s="47"/>
      <c r="M218" s="25"/>
      <c r="N218" s="52"/>
      <c r="O218" s="77" t="str">
        <f t="shared" si="34"/>
        <v>1G</v>
      </c>
      <c r="P218" s="91">
        <f t="shared" si="35"/>
        <v>10000</v>
      </c>
      <c r="Q218" s="91">
        <f t="shared" si="36"/>
        <v>0</v>
      </c>
      <c r="R218" s="91">
        <f t="shared" si="37"/>
        <v>0</v>
      </c>
      <c r="S218" s="91">
        <f t="shared" si="38"/>
        <v>0</v>
      </c>
      <c r="T218" s="91">
        <f t="shared" si="39"/>
        <v>10000</v>
      </c>
      <c r="U218" s="92" t="str">
        <f t="shared" si="40"/>
        <v>1G</v>
      </c>
      <c r="V218" s="93">
        <f t="shared" si="41"/>
        <v>0</v>
      </c>
      <c r="W218" s="92" t="str">
        <f t="shared" si="42"/>
        <v>1G</v>
      </c>
      <c r="X218" s="93">
        <f t="shared" si="43"/>
        <v>0</v>
      </c>
      <c r="Y218" s="36" t="str">
        <f ca="1">LOOKUP(G218,Paramètres!$A$1:$A$20,Paramètres!$C$1:$C$21)</f>
        <v>-11</v>
      </c>
      <c r="Z218" s="25">
        <v>2006</v>
      </c>
      <c r="AA218" s="25" t="s">
        <v>1156</v>
      </c>
      <c r="AB218" s="59" t="s">
        <v>3186</v>
      </c>
      <c r="AC218" s="42"/>
      <c r="AD218" s="42" t="str">
        <f>IF(ISNA(VLOOKUP(D218,'Liste en forme Garçons'!$C:$C,1,FALSE)),"","*")</f>
        <v>*</v>
      </c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</row>
    <row r="219" spans="1:46" s="43" customFormat="1" x14ac:dyDescent="0.35">
      <c r="A219" s="65"/>
      <c r="B219" s="245" t="s">
        <v>3193</v>
      </c>
      <c r="C219" s="245" t="s">
        <v>3194</v>
      </c>
      <c r="D219" s="138" t="s">
        <v>3195</v>
      </c>
      <c r="E219" s="49" t="s">
        <v>1125</v>
      </c>
      <c r="F219" s="97" t="str">
        <f>IF(E219="","",IF(COUNTIF(Paramètres!H:H,E219)=1,IF(Paramètres!$E$3=Paramètres!$A$23,"Belfort/Montbéliard",IF(Paramètres!$E$3=Paramètres!$A$24,"Doubs","Franche-Comté")),IF(COUNTIF(Paramètres!I:I,E219)=1,IF(Paramètres!$E$3=Paramètres!$A$23,"Belfort/Montbéliard",IF(Paramètres!$E$3=Paramètres!$A$24,"Belfort","Franche-Comté")),IF(COUNTIF(Paramètres!J:J,E219)=1,IF(Paramètres!$E$3=Paramètres!$A$25,"Franche-Comté","Haute-Saône"),IF(COUNTIF(Paramètres!K:K,E219)=1,IF(Paramètres!$E$3=Paramètres!$A$25,"Franche-Comté","Jura"),IF(COUNTIF(Paramètres!G:G,E219)=1,IF(Paramètres!$E$3=Paramètres!$A$23,"Besançon",IF(Paramètres!$E$3=Paramètres!$A$24,"Doubs","Franche-Comté")),"*** INCONNU ***"))))))</f>
        <v>Franche-Comté</v>
      </c>
      <c r="G219" s="36">
        <f>LOOKUP(Z219-Paramètres!$E$1,Paramètres!$A$1:$A$20)</f>
        <v>-11</v>
      </c>
      <c r="H219" s="36" t="str">
        <f>LOOKUP(G219,Paramètres!$A$1:$B$20)</f>
        <v>B2</v>
      </c>
      <c r="I219" s="37">
        <f t="shared" si="33"/>
        <v>5</v>
      </c>
      <c r="J219" s="116">
        <v>500</v>
      </c>
      <c r="K219" s="47" t="s">
        <v>204</v>
      </c>
      <c r="L219" s="47"/>
      <c r="M219" s="25"/>
      <c r="N219" s="52"/>
      <c r="O219" s="77" t="str">
        <f t="shared" si="34"/>
        <v>1G</v>
      </c>
      <c r="P219" s="91">
        <f t="shared" si="35"/>
        <v>10000</v>
      </c>
      <c r="Q219" s="91">
        <f t="shared" si="36"/>
        <v>0</v>
      </c>
      <c r="R219" s="91">
        <f t="shared" si="37"/>
        <v>0</v>
      </c>
      <c r="S219" s="91">
        <f t="shared" si="38"/>
        <v>0</v>
      </c>
      <c r="T219" s="91">
        <f t="shared" si="39"/>
        <v>10000</v>
      </c>
      <c r="U219" s="92" t="str">
        <f t="shared" si="40"/>
        <v>1G</v>
      </c>
      <c r="V219" s="93">
        <f t="shared" si="41"/>
        <v>0</v>
      </c>
      <c r="W219" s="92" t="str">
        <f t="shared" si="42"/>
        <v>1G</v>
      </c>
      <c r="X219" s="93">
        <f t="shared" si="43"/>
        <v>0</v>
      </c>
      <c r="Y219" s="36" t="str">
        <f ca="1">LOOKUP(G219,Paramètres!$A$1:$A$20,Paramètres!$C$1:$C$21)</f>
        <v>-11</v>
      </c>
      <c r="Z219" s="25">
        <v>2005</v>
      </c>
      <c r="AA219" s="25" t="s">
        <v>1156</v>
      </c>
      <c r="AB219" s="59" t="s">
        <v>3186</v>
      </c>
      <c r="AC219" s="42"/>
      <c r="AD219" s="42" t="str">
        <f>IF(ISNA(VLOOKUP(D219,'Liste en forme Garçons'!$C:$C,1,FALSE)),"","*")</f>
        <v>*</v>
      </c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</row>
    <row r="220" spans="1:46" s="43" customFormat="1" x14ac:dyDescent="0.35">
      <c r="A220" s="65"/>
      <c r="B220" s="245" t="s">
        <v>3196</v>
      </c>
      <c r="C220" s="245" t="s">
        <v>2639</v>
      </c>
      <c r="D220" s="138" t="s">
        <v>3197</v>
      </c>
      <c r="E220" s="49" t="s">
        <v>841</v>
      </c>
      <c r="F220" s="97" t="str">
        <f>IF(E220="","",IF(COUNTIF(Paramètres!H:H,E220)=1,IF(Paramètres!$E$3=Paramètres!$A$23,"Belfort/Montbéliard",IF(Paramètres!$E$3=Paramètres!$A$24,"Doubs","Franche-Comté")),IF(COUNTIF(Paramètres!I:I,E220)=1,IF(Paramètres!$E$3=Paramètres!$A$23,"Belfort/Montbéliard",IF(Paramètres!$E$3=Paramètres!$A$24,"Belfort","Franche-Comté")),IF(COUNTIF(Paramètres!J:J,E220)=1,IF(Paramètres!$E$3=Paramètres!$A$25,"Franche-Comté","Haute-Saône"),IF(COUNTIF(Paramètres!K:K,E220)=1,IF(Paramètres!$E$3=Paramètres!$A$25,"Franche-Comté","Jura"),IF(COUNTIF(Paramètres!G:G,E220)=1,IF(Paramètres!$E$3=Paramètres!$A$23,"Besançon",IF(Paramètres!$E$3=Paramètres!$A$24,"Doubs","Franche-Comté")),"*** INCONNU ***"))))))</f>
        <v>Franche-Comté</v>
      </c>
      <c r="G220" s="36">
        <f>LOOKUP(Z220-Paramètres!$E$1,Paramètres!$A$1:$A$20)</f>
        <v>-11</v>
      </c>
      <c r="H220" s="36" t="str">
        <f>LOOKUP(G220,Paramètres!$A$1:$B$20)</f>
        <v>B2</v>
      </c>
      <c r="I220" s="37">
        <f t="shared" si="33"/>
        <v>5</v>
      </c>
      <c r="J220" s="116">
        <v>500</v>
      </c>
      <c r="K220" s="47" t="s">
        <v>204</v>
      </c>
      <c r="L220" s="47"/>
      <c r="M220" s="25"/>
      <c r="N220" s="52"/>
      <c r="O220" s="77" t="str">
        <f t="shared" si="34"/>
        <v>1G</v>
      </c>
      <c r="P220" s="91">
        <f t="shared" si="35"/>
        <v>10000</v>
      </c>
      <c r="Q220" s="91">
        <f t="shared" si="36"/>
        <v>0</v>
      </c>
      <c r="R220" s="91">
        <f t="shared" si="37"/>
        <v>0</v>
      </c>
      <c r="S220" s="91">
        <f t="shared" si="38"/>
        <v>0</v>
      </c>
      <c r="T220" s="91">
        <f t="shared" si="39"/>
        <v>10000</v>
      </c>
      <c r="U220" s="92" t="str">
        <f t="shared" si="40"/>
        <v>1G</v>
      </c>
      <c r="V220" s="93">
        <f t="shared" si="41"/>
        <v>0</v>
      </c>
      <c r="W220" s="92" t="str">
        <f t="shared" si="42"/>
        <v>1G</v>
      </c>
      <c r="X220" s="93">
        <f t="shared" si="43"/>
        <v>0</v>
      </c>
      <c r="Y220" s="36" t="str">
        <f ca="1">LOOKUP(G220,Paramètres!$A$1:$A$20,Paramètres!$C$1:$C$21)</f>
        <v>-11</v>
      </c>
      <c r="Z220" s="25">
        <v>2005</v>
      </c>
      <c r="AA220" s="25" t="s">
        <v>1156</v>
      </c>
      <c r="AB220" s="59" t="s">
        <v>3186</v>
      </c>
      <c r="AC220" s="42"/>
      <c r="AD220" s="42" t="str">
        <f>IF(ISNA(VLOOKUP(D220,'Liste en forme Garçons'!$C:$C,1,FALSE)),"","*")</f>
        <v>*</v>
      </c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</row>
    <row r="221" spans="1:46" s="43" customFormat="1" x14ac:dyDescent="0.35">
      <c r="A221" s="65"/>
      <c r="B221" s="245" t="s">
        <v>3198</v>
      </c>
      <c r="C221" s="245" t="s">
        <v>3199</v>
      </c>
      <c r="D221" s="138" t="s">
        <v>3200</v>
      </c>
      <c r="E221" s="49" t="s">
        <v>665</v>
      </c>
      <c r="F221" s="97" t="str">
        <f>IF(E221="","",IF(COUNTIF(Paramètres!H:H,E221)=1,IF(Paramètres!$E$3=Paramètres!$A$23,"Belfort/Montbéliard",IF(Paramètres!$E$3=Paramètres!$A$24,"Doubs","Franche-Comté")),IF(COUNTIF(Paramètres!I:I,E221)=1,IF(Paramètres!$E$3=Paramètres!$A$23,"Belfort/Montbéliard",IF(Paramètres!$E$3=Paramètres!$A$24,"Belfort","Franche-Comté")),IF(COUNTIF(Paramètres!J:J,E221)=1,IF(Paramètres!$E$3=Paramètres!$A$25,"Franche-Comté","Haute-Saône"),IF(COUNTIF(Paramètres!K:K,E221)=1,IF(Paramètres!$E$3=Paramètres!$A$25,"Franche-Comté","Jura"),IF(COUNTIF(Paramètres!G:G,E221)=1,IF(Paramètres!$E$3=Paramètres!$A$23,"Besançon",IF(Paramètres!$E$3=Paramètres!$A$24,"Doubs","Franche-Comté")),"*** INCONNU ***"))))))</f>
        <v>Franche-Comté</v>
      </c>
      <c r="G221" s="36">
        <f>LOOKUP(Z221-Paramètres!$E$1,Paramètres!$A$1:$A$20)</f>
        <v>-11</v>
      </c>
      <c r="H221" s="36" t="str">
        <f>LOOKUP(G221,Paramètres!$A$1:$B$20)</f>
        <v>B2</v>
      </c>
      <c r="I221" s="37">
        <f t="shared" si="33"/>
        <v>5</v>
      </c>
      <c r="J221" s="116">
        <v>500</v>
      </c>
      <c r="K221" s="47" t="s">
        <v>204</v>
      </c>
      <c r="L221" s="47"/>
      <c r="M221" s="25"/>
      <c r="N221" s="52"/>
      <c r="O221" s="77" t="str">
        <f t="shared" si="34"/>
        <v>1G</v>
      </c>
      <c r="P221" s="91">
        <f t="shared" si="35"/>
        <v>10000</v>
      </c>
      <c r="Q221" s="91">
        <f t="shared" si="36"/>
        <v>0</v>
      </c>
      <c r="R221" s="91">
        <f t="shared" si="37"/>
        <v>0</v>
      </c>
      <c r="S221" s="91">
        <f t="shared" si="38"/>
        <v>0</v>
      </c>
      <c r="T221" s="91">
        <f t="shared" si="39"/>
        <v>10000</v>
      </c>
      <c r="U221" s="92" t="str">
        <f t="shared" si="40"/>
        <v>1G</v>
      </c>
      <c r="V221" s="93">
        <f t="shared" si="41"/>
        <v>0</v>
      </c>
      <c r="W221" s="92" t="str">
        <f t="shared" si="42"/>
        <v>1G</v>
      </c>
      <c r="X221" s="93">
        <f t="shared" si="43"/>
        <v>0</v>
      </c>
      <c r="Y221" s="36" t="str">
        <f ca="1">LOOKUP(G221,Paramètres!$A$1:$A$20,Paramètres!$C$1:$C$21)</f>
        <v>-11</v>
      </c>
      <c r="Z221" s="25">
        <v>2005</v>
      </c>
      <c r="AA221" s="25" t="s">
        <v>1156</v>
      </c>
      <c r="AB221" s="59" t="s">
        <v>3186</v>
      </c>
      <c r="AC221" s="42"/>
      <c r="AD221" s="42" t="str">
        <f>IF(ISNA(VLOOKUP(D221,'Liste en forme Garçons'!$C:$C,1,FALSE)),"","*")</f>
        <v>*</v>
      </c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</row>
    <row r="222" spans="1:46" s="43" customFormat="1" x14ac:dyDescent="0.35">
      <c r="A222" s="65"/>
      <c r="B222" s="245" t="s">
        <v>707</v>
      </c>
      <c r="C222" s="245" t="s">
        <v>708</v>
      </c>
      <c r="D222" s="138" t="s">
        <v>1512</v>
      </c>
      <c r="E222" s="49" t="s">
        <v>709</v>
      </c>
      <c r="F222" s="97" t="str">
        <f>IF(E222="","",IF(COUNTIF(Paramètres!H:H,E222)=1,IF(Paramètres!$E$3=Paramètres!$A$23,"Belfort/Montbéliard",IF(Paramètres!$E$3=Paramètres!$A$24,"Doubs","Franche-Comté")),IF(COUNTIF(Paramètres!I:I,E222)=1,IF(Paramètres!$E$3=Paramètres!$A$23,"Belfort/Montbéliard",IF(Paramètres!$E$3=Paramètres!$A$24,"Belfort","Franche-Comté")),IF(COUNTIF(Paramètres!J:J,E222)=1,IF(Paramètres!$E$3=Paramètres!$A$25,"Franche-Comté","Haute-Saône"),IF(COUNTIF(Paramètres!K:K,E222)=1,IF(Paramètres!$E$3=Paramètres!$A$25,"Franche-Comté","Jura"),IF(COUNTIF(Paramètres!G:G,E222)=1,IF(Paramètres!$E$3=Paramètres!$A$23,"Besançon",IF(Paramètres!$E$3=Paramètres!$A$24,"Doubs","Franche-Comté")),"*** INCONNU ***"))))))</f>
        <v>Franche-Comté</v>
      </c>
      <c r="G222" s="36">
        <f>LOOKUP(Z222-Paramètres!$E$1,Paramètres!$A$1:$A$20)</f>
        <v>-9</v>
      </c>
      <c r="H222" s="36" t="str">
        <f>LOOKUP(G222,Paramètres!$A$1:$B$20)</f>
        <v>P</v>
      </c>
      <c r="I222" s="37">
        <f t="shared" si="33"/>
        <v>5</v>
      </c>
      <c r="J222" s="116">
        <v>517</v>
      </c>
      <c r="K222" s="25" t="s">
        <v>205</v>
      </c>
      <c r="L222" s="25"/>
      <c r="M222" s="25"/>
      <c r="N222" s="52"/>
      <c r="O222" s="77" t="str">
        <f t="shared" si="34"/>
        <v>80H</v>
      </c>
      <c r="P222" s="91">
        <f t="shared" si="35"/>
        <v>8000</v>
      </c>
      <c r="Q222" s="91">
        <f t="shared" si="36"/>
        <v>0</v>
      </c>
      <c r="R222" s="91">
        <f t="shared" si="37"/>
        <v>0</v>
      </c>
      <c r="S222" s="91">
        <f t="shared" si="38"/>
        <v>0</v>
      </c>
      <c r="T222" s="91">
        <f t="shared" si="39"/>
        <v>8000</v>
      </c>
      <c r="U222" s="92" t="str">
        <f t="shared" si="40"/>
        <v>80H</v>
      </c>
      <c r="V222" s="93">
        <f t="shared" si="41"/>
        <v>0</v>
      </c>
      <c r="W222" s="92" t="str">
        <f t="shared" si="42"/>
        <v>80H</v>
      </c>
      <c r="X222" s="93">
        <f t="shared" si="43"/>
        <v>0</v>
      </c>
      <c r="Y222" s="36" t="str">
        <f ca="1">LOOKUP(G222,Paramètres!$A$1:$A$20,Paramètres!$C$1:$C$21)</f>
        <v>-11</v>
      </c>
      <c r="Z222" s="25">
        <v>2008</v>
      </c>
      <c r="AA222" s="25" t="s">
        <v>1156</v>
      </c>
      <c r="AB222" s="59" t="s">
        <v>3186</v>
      </c>
      <c r="AC222" s="42"/>
      <c r="AD222" s="42" t="str">
        <f>IF(ISNA(VLOOKUP(D222,'Liste en forme Garçons'!$C:$C,1,FALSE)),"","*")</f>
        <v>*</v>
      </c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</row>
    <row r="223" spans="1:46" s="43" customFormat="1" x14ac:dyDescent="0.35">
      <c r="A223" s="65"/>
      <c r="B223" s="245" t="s">
        <v>29</v>
      </c>
      <c r="C223" s="245" t="s">
        <v>1177</v>
      </c>
      <c r="D223" s="138" t="s">
        <v>1824</v>
      </c>
      <c r="E223" s="49" t="s">
        <v>1121</v>
      </c>
      <c r="F223" s="97" t="str">
        <f>IF(E223="","",IF(COUNTIF(Paramètres!H:H,E223)=1,IF(Paramètres!$E$3=Paramètres!$A$23,"Belfort/Montbéliard",IF(Paramètres!$E$3=Paramètres!$A$24,"Doubs","Franche-Comté")),IF(COUNTIF(Paramètres!I:I,E223)=1,IF(Paramètres!$E$3=Paramètres!$A$23,"Belfort/Montbéliard",IF(Paramètres!$E$3=Paramètres!$A$24,"Belfort","Franche-Comté")),IF(COUNTIF(Paramètres!J:J,E223)=1,IF(Paramètres!$E$3=Paramètres!$A$25,"Franche-Comté","Haute-Saône"),IF(COUNTIF(Paramètres!K:K,E223)=1,IF(Paramètres!$E$3=Paramètres!$A$25,"Franche-Comté","Jura"),IF(COUNTIF(Paramètres!G:G,E223)=1,IF(Paramètres!$E$3=Paramètres!$A$23,"Besançon",IF(Paramètres!$E$3=Paramètres!$A$24,"Doubs","Franche-Comté")),"*** INCONNU ***"))))))</f>
        <v>Franche-Comté</v>
      </c>
      <c r="G223" s="36">
        <f>LOOKUP(Z223-Paramètres!$E$1,Paramètres!$A$1:$A$20)</f>
        <v>-11</v>
      </c>
      <c r="H223" s="36" t="str">
        <f>LOOKUP(G223,Paramètres!$A$1:$B$20)</f>
        <v>B2</v>
      </c>
      <c r="I223" s="37">
        <f t="shared" si="33"/>
        <v>5</v>
      </c>
      <c r="J223" s="116">
        <v>500</v>
      </c>
      <c r="K223" s="47" t="s">
        <v>205</v>
      </c>
      <c r="L223" s="47"/>
      <c r="M223" s="47"/>
      <c r="N223" s="38"/>
      <c r="O223" s="77" t="str">
        <f t="shared" si="34"/>
        <v>80H</v>
      </c>
      <c r="P223" s="91">
        <f t="shared" si="35"/>
        <v>8000</v>
      </c>
      <c r="Q223" s="91">
        <f t="shared" si="36"/>
        <v>0</v>
      </c>
      <c r="R223" s="91">
        <f t="shared" si="37"/>
        <v>0</v>
      </c>
      <c r="S223" s="91">
        <f t="shared" si="38"/>
        <v>0</v>
      </c>
      <c r="T223" s="91">
        <f t="shared" si="39"/>
        <v>8000</v>
      </c>
      <c r="U223" s="92" t="str">
        <f t="shared" si="40"/>
        <v>80H</v>
      </c>
      <c r="V223" s="93">
        <f t="shared" si="41"/>
        <v>0</v>
      </c>
      <c r="W223" s="92" t="str">
        <f t="shared" si="42"/>
        <v>80H</v>
      </c>
      <c r="X223" s="93">
        <f t="shared" si="43"/>
        <v>0</v>
      </c>
      <c r="Y223" s="36" t="str">
        <f ca="1">LOOKUP(G223,Paramètres!$A$1:$A$20,Paramètres!$C$1:$C$21)</f>
        <v>-11</v>
      </c>
      <c r="Z223" s="25">
        <v>2005</v>
      </c>
      <c r="AA223" s="25" t="s">
        <v>1156</v>
      </c>
      <c r="AB223" s="59" t="s">
        <v>3186</v>
      </c>
      <c r="AD223" s="42" t="str">
        <f>IF(ISNA(VLOOKUP(D223,'Liste en forme Garçons'!$C:$C,1,FALSE)),"","*")</f>
        <v>*</v>
      </c>
    </row>
    <row r="224" spans="1:46" s="43" customFormat="1" x14ac:dyDescent="0.35">
      <c r="A224" s="65"/>
      <c r="B224" s="245" t="s">
        <v>173</v>
      </c>
      <c r="C224" s="245" t="s">
        <v>124</v>
      </c>
      <c r="D224" s="138" t="s">
        <v>2605</v>
      </c>
      <c r="E224" s="33" t="s">
        <v>842</v>
      </c>
      <c r="F224" s="97" t="str">
        <f>IF(E224="","",IF(COUNTIF(Paramètres!H:H,E224)=1,IF(Paramètres!$E$3=Paramètres!$A$23,"Belfort/Montbéliard",IF(Paramètres!$E$3=Paramètres!$A$24,"Doubs","Franche-Comté")),IF(COUNTIF(Paramètres!I:I,E224)=1,IF(Paramètres!$E$3=Paramètres!$A$23,"Belfort/Montbéliard",IF(Paramètres!$E$3=Paramètres!$A$24,"Belfort","Franche-Comté")),IF(COUNTIF(Paramètres!J:J,E224)=1,IF(Paramètres!$E$3=Paramètres!$A$25,"Franche-Comté","Haute-Saône"),IF(COUNTIF(Paramètres!K:K,E224)=1,IF(Paramètres!$E$3=Paramètres!$A$25,"Franche-Comté","Jura"),IF(COUNTIF(Paramètres!G:G,E224)=1,IF(Paramètres!$E$3=Paramètres!$A$23,"Besançon",IF(Paramètres!$E$3=Paramètres!$A$24,"Doubs","Franche-Comté")),"*** INCONNU ***"))))))</f>
        <v>Franche-Comté</v>
      </c>
      <c r="G224" s="36">
        <f>LOOKUP(Z224-Paramètres!$E$1,Paramètres!$A$1:$A$20)</f>
        <v>-11</v>
      </c>
      <c r="H224" s="36" t="str">
        <f>LOOKUP(G224,Paramètres!$A$1:$B$20)</f>
        <v>B2</v>
      </c>
      <c r="I224" s="37">
        <f t="shared" si="33"/>
        <v>5</v>
      </c>
      <c r="J224" s="116">
        <v>500</v>
      </c>
      <c r="K224" s="25" t="s">
        <v>205</v>
      </c>
      <c r="L224" s="47"/>
      <c r="M224" s="47"/>
      <c r="N224" s="52"/>
      <c r="O224" s="77" t="str">
        <f t="shared" si="34"/>
        <v>80H</v>
      </c>
      <c r="P224" s="91">
        <f t="shared" si="35"/>
        <v>8000</v>
      </c>
      <c r="Q224" s="91">
        <f t="shared" si="36"/>
        <v>0</v>
      </c>
      <c r="R224" s="91">
        <f t="shared" si="37"/>
        <v>0</v>
      </c>
      <c r="S224" s="91">
        <f t="shared" si="38"/>
        <v>0</v>
      </c>
      <c r="T224" s="91">
        <f t="shared" si="39"/>
        <v>8000</v>
      </c>
      <c r="U224" s="92" t="str">
        <f t="shared" si="40"/>
        <v>80H</v>
      </c>
      <c r="V224" s="93">
        <f t="shared" si="41"/>
        <v>0</v>
      </c>
      <c r="W224" s="92" t="str">
        <f t="shared" si="42"/>
        <v>80H</v>
      </c>
      <c r="X224" s="93">
        <f t="shared" si="43"/>
        <v>0</v>
      </c>
      <c r="Y224" s="36" t="str">
        <f ca="1">LOOKUP(G224,Paramètres!$A$1:$A$20,Paramètres!$C$1:$C$21)</f>
        <v>-11</v>
      </c>
      <c r="Z224" s="25">
        <v>2005</v>
      </c>
      <c r="AA224" s="25" t="s">
        <v>1156</v>
      </c>
      <c r="AB224" s="59" t="s">
        <v>3186</v>
      </c>
      <c r="AD224" s="42" t="str">
        <f>IF(ISNA(VLOOKUP(D224,'Liste en forme Garçons'!$C:$C,1,FALSE)),"","*")</f>
        <v>*</v>
      </c>
    </row>
    <row r="225" spans="1:46" s="43" customFormat="1" x14ac:dyDescent="0.35">
      <c r="A225" s="65"/>
      <c r="B225" s="245" t="s">
        <v>363</v>
      </c>
      <c r="C225" s="245" t="s">
        <v>76</v>
      </c>
      <c r="D225" s="138" t="s">
        <v>2852</v>
      </c>
      <c r="E225" s="49" t="s">
        <v>1013</v>
      </c>
      <c r="F225" s="97" t="str">
        <f>IF(E225="","",IF(COUNTIF(Paramètres!H:H,E225)=1,IF(Paramètres!$E$3=Paramètres!$A$23,"Belfort/Montbéliard",IF(Paramètres!$E$3=Paramètres!$A$24,"Doubs","Franche-Comté")),IF(COUNTIF(Paramètres!I:I,E225)=1,IF(Paramètres!$E$3=Paramètres!$A$23,"Belfort/Montbéliard",IF(Paramètres!$E$3=Paramètres!$A$24,"Belfort","Franche-Comté")),IF(COUNTIF(Paramètres!J:J,E225)=1,IF(Paramètres!$E$3=Paramètres!$A$25,"Franche-Comté","Haute-Saône"),IF(COUNTIF(Paramètres!K:K,E225)=1,IF(Paramètres!$E$3=Paramètres!$A$25,"Franche-Comté","Jura"),IF(COUNTIF(Paramètres!G:G,E225)=1,IF(Paramètres!$E$3=Paramètres!$A$23,"Besançon",IF(Paramètres!$E$3=Paramètres!$A$24,"Doubs","Franche-Comté")),"*** INCONNU ***"))))))</f>
        <v>Franche-Comté</v>
      </c>
      <c r="G225" s="36">
        <f>LOOKUP(Z225-Paramètres!$E$1,Paramètres!$A$1:$A$20)</f>
        <v>-11</v>
      </c>
      <c r="H225" s="36" t="str">
        <f>LOOKUP(G225,Paramètres!$A$1:$B$20)</f>
        <v>B2</v>
      </c>
      <c r="I225" s="37">
        <f t="shared" si="33"/>
        <v>5</v>
      </c>
      <c r="J225" s="116">
        <v>500</v>
      </c>
      <c r="K225" s="47" t="s">
        <v>659</v>
      </c>
      <c r="L225" s="47"/>
      <c r="M225" s="25"/>
      <c r="N225" s="52"/>
      <c r="O225" s="77" t="str">
        <f t="shared" si="34"/>
        <v>75H</v>
      </c>
      <c r="P225" s="91">
        <f t="shared" si="35"/>
        <v>7500</v>
      </c>
      <c r="Q225" s="91">
        <f t="shared" si="36"/>
        <v>0</v>
      </c>
      <c r="R225" s="91">
        <f t="shared" si="37"/>
        <v>0</v>
      </c>
      <c r="S225" s="91">
        <f t="shared" si="38"/>
        <v>0</v>
      </c>
      <c r="T225" s="91">
        <f t="shared" si="39"/>
        <v>7500</v>
      </c>
      <c r="U225" s="92" t="str">
        <f t="shared" si="40"/>
        <v>75H</v>
      </c>
      <c r="V225" s="93">
        <f t="shared" si="41"/>
        <v>0</v>
      </c>
      <c r="W225" s="92" t="str">
        <f t="shared" si="42"/>
        <v>75H</v>
      </c>
      <c r="X225" s="93">
        <f t="shared" si="43"/>
        <v>0</v>
      </c>
      <c r="Y225" s="36" t="str">
        <f ca="1">LOOKUP(G225,Paramètres!$A$1:$A$20,Paramètres!$C$1:$C$21)</f>
        <v>-11</v>
      </c>
      <c r="Z225" s="25">
        <v>2005</v>
      </c>
      <c r="AA225" s="25" t="s">
        <v>1156</v>
      </c>
      <c r="AB225" s="59" t="s">
        <v>3186</v>
      </c>
      <c r="AC225" s="42"/>
      <c r="AD225" s="42" t="str">
        <f>IF(ISNA(VLOOKUP(D225,'Liste en forme Garçons'!$C:$C,1,FALSE)),"","*")</f>
        <v>*</v>
      </c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</row>
    <row r="226" spans="1:46" s="43" customFormat="1" x14ac:dyDescent="0.35">
      <c r="A226" s="65"/>
      <c r="B226" s="245" t="s">
        <v>104</v>
      </c>
      <c r="C226" s="245" t="s">
        <v>106</v>
      </c>
      <c r="D226" s="138" t="s">
        <v>1776</v>
      </c>
      <c r="E226" s="49" t="s">
        <v>105</v>
      </c>
      <c r="F226" s="97" t="str">
        <f>IF(E226="","",IF(COUNTIF(Paramètres!H:H,E226)=1,IF(Paramètres!$E$3=Paramètres!$A$23,"Belfort/Montbéliard",IF(Paramètres!$E$3=Paramètres!$A$24,"Doubs","Franche-Comté")),IF(COUNTIF(Paramètres!I:I,E226)=1,IF(Paramètres!$E$3=Paramètres!$A$23,"Belfort/Montbéliard",IF(Paramètres!$E$3=Paramètres!$A$24,"Belfort","Franche-Comté")),IF(COUNTIF(Paramètres!J:J,E226)=1,IF(Paramètres!$E$3=Paramètres!$A$25,"Franche-Comté","Haute-Saône"),IF(COUNTIF(Paramètres!K:K,E226)=1,IF(Paramètres!$E$3=Paramètres!$A$25,"Franche-Comté","Jura"),IF(COUNTIF(Paramètres!G:G,E226)=1,IF(Paramètres!$E$3=Paramètres!$A$23,"Besançon",IF(Paramètres!$E$3=Paramètres!$A$24,"Doubs","Franche-Comté")),"*** INCONNU ***"))))))</f>
        <v>Franche-Comté</v>
      </c>
      <c r="G226" s="36">
        <f>LOOKUP(Z226-Paramètres!$E$1,Paramètres!$A$1:$A$20)</f>
        <v>-9</v>
      </c>
      <c r="H226" s="36" t="str">
        <f>LOOKUP(G226,Paramètres!$A$1:$B$20)</f>
        <v>P</v>
      </c>
      <c r="I226" s="37">
        <f t="shared" si="33"/>
        <v>5</v>
      </c>
      <c r="J226" s="116">
        <v>500</v>
      </c>
      <c r="K226" s="25" t="s">
        <v>206</v>
      </c>
      <c r="L226" s="25"/>
      <c r="M226" s="25"/>
      <c r="N226" s="52"/>
      <c r="O226" s="77" t="str">
        <f t="shared" si="34"/>
        <v>65H</v>
      </c>
      <c r="P226" s="91">
        <f t="shared" si="35"/>
        <v>6500</v>
      </c>
      <c r="Q226" s="91">
        <f t="shared" si="36"/>
        <v>0</v>
      </c>
      <c r="R226" s="91">
        <f t="shared" si="37"/>
        <v>0</v>
      </c>
      <c r="S226" s="91">
        <f t="shared" si="38"/>
        <v>0</v>
      </c>
      <c r="T226" s="91">
        <f t="shared" si="39"/>
        <v>6500</v>
      </c>
      <c r="U226" s="92" t="str">
        <f t="shared" si="40"/>
        <v>65H</v>
      </c>
      <c r="V226" s="93">
        <f t="shared" si="41"/>
        <v>0</v>
      </c>
      <c r="W226" s="92" t="str">
        <f t="shared" si="42"/>
        <v>65H</v>
      </c>
      <c r="X226" s="93">
        <f t="shared" si="43"/>
        <v>0</v>
      </c>
      <c r="Y226" s="36" t="str">
        <f ca="1">LOOKUP(G226,Paramètres!$A$1:$A$20,Paramètres!$C$1:$C$21)</f>
        <v>-11</v>
      </c>
      <c r="Z226" s="25">
        <v>2008</v>
      </c>
      <c r="AA226" s="25" t="s">
        <v>1156</v>
      </c>
      <c r="AB226" s="59" t="s">
        <v>3186</v>
      </c>
      <c r="AC226" s="42"/>
      <c r="AD226" s="42" t="str">
        <f>IF(ISNA(VLOOKUP(D226,'Liste en forme Garçons'!$C:$C,1,FALSE)),"","*")</f>
        <v>*</v>
      </c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</row>
    <row r="227" spans="1:46" s="43" customFormat="1" x14ac:dyDescent="0.35">
      <c r="A227" s="65"/>
      <c r="B227" s="245" t="s">
        <v>2628</v>
      </c>
      <c r="C227" s="245" t="s">
        <v>2627</v>
      </c>
      <c r="D227" s="138" t="s">
        <v>2836</v>
      </c>
      <c r="E227" s="49" t="s">
        <v>331</v>
      </c>
      <c r="F227" s="97" t="str">
        <f>IF(E227="","",IF(COUNTIF(Paramètres!H:H,E227)=1,IF(Paramètres!$E$3=Paramètres!$A$23,"Belfort/Montbéliard",IF(Paramètres!$E$3=Paramètres!$A$24,"Doubs","Franche-Comté")),IF(COUNTIF(Paramètres!I:I,E227)=1,IF(Paramètres!$E$3=Paramètres!$A$23,"Belfort/Montbéliard",IF(Paramètres!$E$3=Paramètres!$A$24,"Belfort","Franche-Comté")),IF(COUNTIF(Paramètres!J:J,E227)=1,IF(Paramètres!$E$3=Paramètres!$A$25,"Franche-Comté","Haute-Saône"),IF(COUNTIF(Paramètres!K:K,E227)=1,IF(Paramètres!$E$3=Paramètres!$A$25,"Franche-Comté","Jura"),IF(COUNTIF(Paramètres!G:G,E227)=1,IF(Paramètres!$E$3=Paramètres!$A$23,"Besançon",IF(Paramètres!$E$3=Paramètres!$A$24,"Doubs","Franche-Comté")),"*** INCONNU ***"))))))</f>
        <v>Franche-Comté</v>
      </c>
      <c r="G227" s="36">
        <f>LOOKUP(Z227-Paramètres!$E$1,Paramètres!$A$1:$A$20)</f>
        <v>-10</v>
      </c>
      <c r="H227" s="36" t="str">
        <f>LOOKUP(G227,Paramètres!$A$1:$B$20)</f>
        <v>B1</v>
      </c>
      <c r="I227" s="37">
        <f t="shared" si="33"/>
        <v>5</v>
      </c>
      <c r="J227" s="116">
        <v>500</v>
      </c>
      <c r="K227" s="47" t="s">
        <v>206</v>
      </c>
      <c r="L227" s="47"/>
      <c r="M227" s="52"/>
      <c r="N227" s="52"/>
      <c r="O227" s="77" t="str">
        <f t="shared" si="34"/>
        <v>65H</v>
      </c>
      <c r="P227" s="91">
        <f t="shared" si="35"/>
        <v>6500</v>
      </c>
      <c r="Q227" s="91">
        <f t="shared" si="36"/>
        <v>0</v>
      </c>
      <c r="R227" s="91">
        <f t="shared" si="37"/>
        <v>0</v>
      </c>
      <c r="S227" s="91">
        <f t="shared" si="38"/>
        <v>0</v>
      </c>
      <c r="T227" s="91">
        <f t="shared" si="39"/>
        <v>6500</v>
      </c>
      <c r="U227" s="92" t="str">
        <f t="shared" si="40"/>
        <v>65H</v>
      </c>
      <c r="V227" s="93">
        <f t="shared" si="41"/>
        <v>0</v>
      </c>
      <c r="W227" s="92" t="str">
        <f t="shared" si="42"/>
        <v>65H</v>
      </c>
      <c r="X227" s="93">
        <f t="shared" si="43"/>
        <v>0</v>
      </c>
      <c r="Y227" s="36" t="str">
        <f ca="1">LOOKUP(G227,Paramètres!$A$1:$A$20,Paramètres!$C$1:$C$21)</f>
        <v>-11</v>
      </c>
      <c r="Z227" s="25">
        <v>2006</v>
      </c>
      <c r="AA227" s="25" t="s">
        <v>1156</v>
      </c>
      <c r="AB227" s="59" t="s">
        <v>3186</v>
      </c>
      <c r="AC227" s="42"/>
      <c r="AD227" s="42" t="str">
        <f>IF(ISNA(VLOOKUP(D227,'Liste en forme Garçons'!$C:$C,1,FALSE)),"","*")</f>
        <v>*</v>
      </c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</row>
    <row r="228" spans="1:46" s="43" customFormat="1" x14ac:dyDescent="0.35">
      <c r="A228" s="65"/>
      <c r="B228" s="46" t="s">
        <v>3254</v>
      </c>
      <c r="C228" s="46" t="s">
        <v>90</v>
      </c>
      <c r="D228" s="136" t="s">
        <v>3255</v>
      </c>
      <c r="E228" s="45" t="s">
        <v>841</v>
      </c>
      <c r="F228" s="97" t="str">
        <f>IF(E228="","",IF(COUNTIF(Paramètres!H:H,E228)=1,IF(Paramètres!$E$3=Paramètres!$A$23,"Belfort/Montbéliard",IF(Paramètres!$E$3=Paramètres!$A$24,"Doubs","Franche-Comté")),IF(COUNTIF(Paramètres!I:I,E228)=1,IF(Paramètres!$E$3=Paramètres!$A$23,"Belfort/Montbéliard",IF(Paramètres!$E$3=Paramètres!$A$24,"Belfort","Franche-Comté")),IF(COUNTIF(Paramètres!J:J,E228)=1,IF(Paramètres!$E$3=Paramètres!$A$25,"Franche-Comté","Haute-Saône"),IF(COUNTIF(Paramètres!K:K,E228)=1,IF(Paramètres!$E$3=Paramètres!$A$25,"Franche-Comté","Jura"),IF(COUNTIF(Paramètres!G:G,E228)=1,IF(Paramètres!$E$3=Paramètres!$A$23,"Besançon",IF(Paramètres!$E$3=Paramètres!$A$24,"Doubs","Franche-Comté")),"*** INCONNU ***"))))))</f>
        <v>Franche-Comté</v>
      </c>
      <c r="G228" s="36">
        <f>LOOKUP(Z228-Paramètres!$E$1,Paramètres!$A$1:$A$20)</f>
        <v>-10</v>
      </c>
      <c r="H228" s="36" t="str">
        <f>LOOKUP(G228,Paramètres!$A$1:$B$20)</f>
        <v>B1</v>
      </c>
      <c r="I228" s="37">
        <f t="shared" si="33"/>
        <v>5</v>
      </c>
      <c r="J228" s="116">
        <v>500</v>
      </c>
      <c r="K228" s="38" t="s">
        <v>206</v>
      </c>
      <c r="L228" s="38"/>
      <c r="M228" s="52"/>
      <c r="N228" s="52"/>
      <c r="O228" s="77" t="str">
        <f t="shared" si="34"/>
        <v>65H</v>
      </c>
      <c r="P228" s="91">
        <f t="shared" si="35"/>
        <v>6500</v>
      </c>
      <c r="Q228" s="91">
        <f t="shared" si="36"/>
        <v>0</v>
      </c>
      <c r="R228" s="91">
        <f t="shared" si="37"/>
        <v>0</v>
      </c>
      <c r="S228" s="91">
        <f t="shared" si="38"/>
        <v>0</v>
      </c>
      <c r="T228" s="91">
        <f t="shared" si="39"/>
        <v>6500</v>
      </c>
      <c r="U228" s="92" t="str">
        <f t="shared" si="40"/>
        <v>65H</v>
      </c>
      <c r="V228" s="93">
        <f t="shared" si="41"/>
        <v>0</v>
      </c>
      <c r="W228" s="92" t="str">
        <f t="shared" si="42"/>
        <v>65H</v>
      </c>
      <c r="X228" s="93">
        <f t="shared" si="43"/>
        <v>0</v>
      </c>
      <c r="Y228" s="36" t="str">
        <f ca="1">LOOKUP(G228,Paramètres!$A$1:$A$20,Paramètres!$C$1:$C$21)</f>
        <v>-11</v>
      </c>
      <c r="Z228" s="25">
        <v>2006</v>
      </c>
      <c r="AA228" s="25" t="s">
        <v>1156</v>
      </c>
      <c r="AB228" s="59"/>
      <c r="AC228" s="42"/>
      <c r="AD228" s="42" t="str">
        <f>IF(ISNA(VLOOKUP(D228,'Liste en forme Garçons'!$C:$C,1,FALSE)),"","*")</f>
        <v>*</v>
      </c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</row>
    <row r="229" spans="1:46" s="43" customFormat="1" x14ac:dyDescent="0.35">
      <c r="A229" s="65"/>
      <c r="B229" s="32" t="s">
        <v>132</v>
      </c>
      <c r="C229" s="32" t="s">
        <v>523</v>
      </c>
      <c r="D229" s="138" t="s">
        <v>3073</v>
      </c>
      <c r="E229" s="49" t="s">
        <v>1120</v>
      </c>
      <c r="F229" s="97" t="str">
        <f>IF(E229="","",IF(COUNTIF(Paramètres!H:H,E229)=1,IF(Paramètres!$E$3=Paramètres!$A$23,"Belfort/Montbéliard",IF(Paramètres!$E$3=Paramètres!$A$24,"Doubs","Franche-Comté")),IF(COUNTIF(Paramètres!I:I,E229)=1,IF(Paramètres!$E$3=Paramètres!$A$23,"Belfort/Montbéliard",IF(Paramètres!$E$3=Paramètres!$A$24,"Belfort","Franche-Comté")),IF(COUNTIF(Paramètres!J:J,E229)=1,IF(Paramètres!$E$3=Paramètres!$A$25,"Franche-Comté","Haute-Saône"),IF(COUNTIF(Paramètres!K:K,E229)=1,IF(Paramètres!$E$3=Paramètres!$A$25,"Franche-Comté","Jura"),IF(COUNTIF(Paramètres!G:G,E229)=1,IF(Paramètres!$E$3=Paramètres!$A$23,"Besançon",IF(Paramètres!$E$3=Paramètres!$A$24,"Doubs","Franche-Comté")),"*** INCONNU ***"))))))</f>
        <v>Franche-Comté</v>
      </c>
      <c r="G229" s="36">
        <f>LOOKUP(Z229-Paramètres!$E$1,Paramètres!$A$1:$A$20)</f>
        <v>-10</v>
      </c>
      <c r="H229" s="36" t="str">
        <f>LOOKUP(G229,Paramètres!$A$1:$B$20)</f>
        <v>B1</v>
      </c>
      <c r="I229" s="37">
        <f t="shared" si="33"/>
        <v>5</v>
      </c>
      <c r="J229" s="116">
        <v>500</v>
      </c>
      <c r="K229" s="47" t="s">
        <v>169</v>
      </c>
      <c r="L229" s="47"/>
      <c r="M229" s="25"/>
      <c r="N229" s="52"/>
      <c r="O229" s="77" t="str">
        <f t="shared" si="34"/>
        <v>50H</v>
      </c>
      <c r="P229" s="91">
        <f t="shared" si="35"/>
        <v>5000</v>
      </c>
      <c r="Q229" s="91">
        <f t="shared" si="36"/>
        <v>0</v>
      </c>
      <c r="R229" s="91">
        <f t="shared" si="37"/>
        <v>0</v>
      </c>
      <c r="S229" s="91">
        <f t="shared" si="38"/>
        <v>0</v>
      </c>
      <c r="T229" s="91">
        <f t="shared" si="39"/>
        <v>5000</v>
      </c>
      <c r="U229" s="92" t="str">
        <f t="shared" si="40"/>
        <v>50H</v>
      </c>
      <c r="V229" s="93">
        <f t="shared" si="41"/>
        <v>0</v>
      </c>
      <c r="W229" s="92" t="str">
        <f t="shared" si="42"/>
        <v>50H</v>
      </c>
      <c r="X229" s="93">
        <f t="shared" si="43"/>
        <v>0</v>
      </c>
      <c r="Y229" s="36" t="str">
        <f ca="1">LOOKUP(G229,Paramètres!$A$1:$A$20,Paramètres!$C$1:$C$21)</f>
        <v>-11</v>
      </c>
      <c r="Z229" s="25">
        <v>2006</v>
      </c>
      <c r="AA229" s="25" t="s">
        <v>1156</v>
      </c>
      <c r="AB229" s="59"/>
      <c r="AC229" s="18"/>
      <c r="AD229" s="42" t="str">
        <f>IF(ISNA(VLOOKUP(D229,'Liste en forme Garçons'!$C:$C,1,FALSE)),"","*")</f>
        <v>*</v>
      </c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spans="1:46" s="43" customFormat="1" x14ac:dyDescent="0.35">
      <c r="A230" s="65"/>
      <c r="B230" s="32" t="s">
        <v>884</v>
      </c>
      <c r="C230" s="32" t="s">
        <v>953</v>
      </c>
      <c r="D230" s="138" t="s">
        <v>1328</v>
      </c>
      <c r="E230" s="33" t="s">
        <v>1125</v>
      </c>
      <c r="F230" s="97" t="str">
        <f>IF(E230="","",IF(COUNTIF(Paramètres!H:H,E230)=1,IF(Paramètres!$E$3=Paramètres!$A$23,"Belfort/Montbéliard",IF(Paramètres!$E$3=Paramètres!$A$24,"Doubs","Franche-Comté")),IF(COUNTIF(Paramètres!I:I,E230)=1,IF(Paramètres!$E$3=Paramètres!$A$23,"Belfort/Montbéliard",IF(Paramètres!$E$3=Paramètres!$A$24,"Belfort","Franche-Comté")),IF(COUNTIF(Paramètres!J:J,E230)=1,IF(Paramètres!$E$3=Paramètres!$A$25,"Franche-Comté","Haute-Saône"),IF(COUNTIF(Paramètres!K:K,E230)=1,IF(Paramètres!$E$3=Paramètres!$A$25,"Franche-Comté","Jura"),IF(COUNTIF(Paramètres!G:G,E230)=1,IF(Paramètres!$E$3=Paramètres!$A$23,"Besançon",IF(Paramètres!$E$3=Paramètres!$A$24,"Doubs","Franche-Comté")),"*** INCONNU ***"))))))</f>
        <v>Franche-Comté</v>
      </c>
      <c r="G230" s="36">
        <f>LOOKUP(Z230-Paramètres!$E$1,Paramètres!$A$1:$A$20)</f>
        <v>-10</v>
      </c>
      <c r="H230" s="36" t="str">
        <f>LOOKUP(G230,Paramètres!$A$1:$B$20)</f>
        <v>B1</v>
      </c>
      <c r="I230" s="37">
        <f t="shared" si="33"/>
        <v>5</v>
      </c>
      <c r="J230" s="116">
        <v>500</v>
      </c>
      <c r="K230" s="25" t="s">
        <v>169</v>
      </c>
      <c r="L230" s="47"/>
      <c r="M230" s="38"/>
      <c r="N230" s="52"/>
      <c r="O230" s="77" t="str">
        <f t="shared" si="34"/>
        <v>50H</v>
      </c>
      <c r="P230" s="91">
        <f t="shared" si="35"/>
        <v>5000</v>
      </c>
      <c r="Q230" s="91">
        <f t="shared" si="36"/>
        <v>0</v>
      </c>
      <c r="R230" s="91">
        <f t="shared" si="37"/>
        <v>0</v>
      </c>
      <c r="S230" s="91">
        <f t="shared" si="38"/>
        <v>0</v>
      </c>
      <c r="T230" s="91">
        <f t="shared" si="39"/>
        <v>5000</v>
      </c>
      <c r="U230" s="92" t="str">
        <f t="shared" si="40"/>
        <v>50H</v>
      </c>
      <c r="V230" s="93">
        <f t="shared" si="41"/>
        <v>0</v>
      </c>
      <c r="W230" s="92" t="str">
        <f t="shared" si="42"/>
        <v>50H</v>
      </c>
      <c r="X230" s="93">
        <f t="shared" si="43"/>
        <v>0</v>
      </c>
      <c r="Y230" s="36" t="str">
        <f ca="1">LOOKUP(G230,Paramètres!$A$1:$A$20,Paramètres!$C$1:$C$21)</f>
        <v>-11</v>
      </c>
      <c r="Z230" s="25">
        <v>2006</v>
      </c>
      <c r="AA230" s="25" t="s">
        <v>1156</v>
      </c>
      <c r="AB230" s="59"/>
      <c r="AC230" s="42"/>
      <c r="AD230" s="42" t="str">
        <f>IF(ISNA(VLOOKUP(D230,'Liste en forme Garçons'!$C:$C,1,FALSE)),"","*")</f>
        <v>*</v>
      </c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</row>
    <row r="231" spans="1:46" s="43" customFormat="1" x14ac:dyDescent="0.35">
      <c r="A231" s="65"/>
      <c r="B231" s="32" t="s">
        <v>127</v>
      </c>
      <c r="C231" s="32" t="s">
        <v>2630</v>
      </c>
      <c r="D231" s="138" t="s">
        <v>2837</v>
      </c>
      <c r="E231" s="49" t="s">
        <v>331</v>
      </c>
      <c r="F231" s="97" t="str">
        <f>IF(E231="","",IF(COUNTIF(Paramètres!H:H,E231)=1,IF(Paramètres!$E$3=Paramètres!$A$23,"Belfort/Montbéliard",IF(Paramètres!$E$3=Paramètres!$A$24,"Doubs","Franche-Comté")),IF(COUNTIF(Paramètres!I:I,E231)=1,IF(Paramètres!$E$3=Paramètres!$A$23,"Belfort/Montbéliard",IF(Paramètres!$E$3=Paramètres!$A$24,"Belfort","Franche-Comté")),IF(COUNTIF(Paramètres!J:J,E231)=1,IF(Paramètres!$E$3=Paramètres!$A$25,"Franche-Comté","Haute-Saône"),IF(COUNTIF(Paramètres!K:K,E231)=1,IF(Paramètres!$E$3=Paramètres!$A$25,"Franche-Comté","Jura"),IF(COUNTIF(Paramètres!G:G,E231)=1,IF(Paramètres!$E$3=Paramètres!$A$23,"Besançon",IF(Paramètres!$E$3=Paramètres!$A$24,"Doubs","Franche-Comté")),"*** INCONNU ***"))))))</f>
        <v>Franche-Comté</v>
      </c>
      <c r="G231" s="36">
        <f>LOOKUP(Z231-Paramètres!$E$1,Paramètres!$A$1:$A$20)</f>
        <v>-11</v>
      </c>
      <c r="H231" s="36" t="str">
        <f>LOOKUP(G231,Paramètres!$A$1:$B$20)</f>
        <v>B2</v>
      </c>
      <c r="I231" s="37">
        <f t="shared" si="33"/>
        <v>5</v>
      </c>
      <c r="J231" s="116">
        <v>500</v>
      </c>
      <c r="K231" s="47" t="s">
        <v>169</v>
      </c>
      <c r="L231" s="47"/>
      <c r="M231" s="25"/>
      <c r="N231" s="52"/>
      <c r="O231" s="77" t="str">
        <f t="shared" si="34"/>
        <v>50H</v>
      </c>
      <c r="P231" s="91">
        <f t="shared" si="35"/>
        <v>5000</v>
      </c>
      <c r="Q231" s="91">
        <f t="shared" si="36"/>
        <v>0</v>
      </c>
      <c r="R231" s="91">
        <f t="shared" si="37"/>
        <v>0</v>
      </c>
      <c r="S231" s="91">
        <f t="shared" si="38"/>
        <v>0</v>
      </c>
      <c r="T231" s="91">
        <f t="shared" si="39"/>
        <v>5000</v>
      </c>
      <c r="U231" s="92" t="str">
        <f t="shared" si="40"/>
        <v>50H</v>
      </c>
      <c r="V231" s="93">
        <f t="shared" si="41"/>
        <v>0</v>
      </c>
      <c r="W231" s="92" t="str">
        <f t="shared" si="42"/>
        <v>50H</v>
      </c>
      <c r="X231" s="93">
        <f t="shared" si="43"/>
        <v>0</v>
      </c>
      <c r="Y231" s="36" t="str">
        <f ca="1">LOOKUP(G231,Paramètres!$A$1:$A$20,Paramètres!$C$1:$C$21)</f>
        <v>-11</v>
      </c>
      <c r="Z231" s="25">
        <v>2005</v>
      </c>
      <c r="AA231" s="25" t="s">
        <v>1156</v>
      </c>
      <c r="AB231" s="59"/>
      <c r="AC231" s="18"/>
      <c r="AD231" s="42" t="str">
        <f>IF(ISNA(VLOOKUP(D231,'Liste en forme Garçons'!$C:$C,1,FALSE)),"","*")</f>
        <v>*</v>
      </c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spans="1:46" s="43" customFormat="1" x14ac:dyDescent="0.35">
      <c r="A232" s="65"/>
      <c r="B232" s="32" t="s">
        <v>2546</v>
      </c>
      <c r="C232" s="32" t="s">
        <v>2541</v>
      </c>
      <c r="D232" s="138" t="s">
        <v>2614</v>
      </c>
      <c r="E232" s="33" t="s">
        <v>843</v>
      </c>
      <c r="F232" s="97" t="str">
        <f>IF(E232="","",IF(COUNTIF(Paramètres!H:H,E232)=1,IF(Paramètres!$E$3=Paramètres!$A$23,"Belfort/Montbéliard",IF(Paramètres!$E$3=Paramètres!$A$24,"Doubs","Franche-Comté")),IF(COUNTIF(Paramètres!I:I,E232)=1,IF(Paramètres!$E$3=Paramètres!$A$23,"Belfort/Montbéliard",IF(Paramètres!$E$3=Paramètres!$A$24,"Belfort","Franche-Comté")),IF(COUNTIF(Paramètres!J:J,E232)=1,IF(Paramètres!$E$3=Paramètres!$A$25,"Franche-Comté","Haute-Saône"),IF(COUNTIF(Paramètres!K:K,E232)=1,IF(Paramètres!$E$3=Paramètres!$A$25,"Franche-Comté","Jura"),IF(COUNTIF(Paramètres!G:G,E232)=1,IF(Paramètres!$E$3=Paramètres!$A$23,"Besançon",IF(Paramètres!$E$3=Paramètres!$A$24,"Doubs","Franche-Comté")),"*** INCONNU ***"))))))</f>
        <v>Franche-Comté</v>
      </c>
      <c r="G232" s="36">
        <f>LOOKUP(Z232-Paramètres!$E$1,Paramètres!$A$1:$A$20)</f>
        <v>-11</v>
      </c>
      <c r="H232" s="36" t="str">
        <f>LOOKUP(G232,Paramètres!$A$1:$B$20)</f>
        <v>B2</v>
      </c>
      <c r="I232" s="37">
        <f t="shared" si="33"/>
        <v>5</v>
      </c>
      <c r="J232" s="116">
        <v>500</v>
      </c>
      <c r="K232" s="25" t="s">
        <v>169</v>
      </c>
      <c r="L232" s="47"/>
      <c r="M232" s="47"/>
      <c r="N232" s="52"/>
      <c r="O232" s="77" t="str">
        <f t="shared" si="34"/>
        <v>50H</v>
      </c>
      <c r="P232" s="91">
        <f t="shared" si="35"/>
        <v>5000</v>
      </c>
      <c r="Q232" s="91">
        <f t="shared" si="36"/>
        <v>0</v>
      </c>
      <c r="R232" s="91">
        <f t="shared" si="37"/>
        <v>0</v>
      </c>
      <c r="S232" s="91">
        <f t="shared" si="38"/>
        <v>0</v>
      </c>
      <c r="T232" s="91">
        <f t="shared" si="39"/>
        <v>5000</v>
      </c>
      <c r="U232" s="92" t="str">
        <f t="shared" si="40"/>
        <v>50H</v>
      </c>
      <c r="V232" s="93">
        <f t="shared" si="41"/>
        <v>0</v>
      </c>
      <c r="W232" s="92" t="str">
        <f t="shared" si="42"/>
        <v>50H</v>
      </c>
      <c r="X232" s="93">
        <f t="shared" si="43"/>
        <v>0</v>
      </c>
      <c r="Y232" s="36" t="str">
        <f ca="1">LOOKUP(G232,Paramètres!$A$1:$A$20,Paramètres!$C$1:$C$21)</f>
        <v>-11</v>
      </c>
      <c r="Z232" s="25">
        <v>2005</v>
      </c>
      <c r="AA232" s="25" t="s">
        <v>1156</v>
      </c>
      <c r="AB232" s="59"/>
      <c r="AC232" s="42"/>
      <c r="AD232" s="42" t="str">
        <f>IF(ISNA(VLOOKUP(D232,'Liste en forme Garçons'!$C:$C,1,FALSE)),"","*")</f>
        <v>*</v>
      </c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</row>
    <row r="233" spans="1:46" s="43" customFormat="1" x14ac:dyDescent="0.35">
      <c r="A233" s="65"/>
      <c r="B233" s="53" t="s">
        <v>251</v>
      </c>
      <c r="C233" s="53" t="s">
        <v>167</v>
      </c>
      <c r="D233" s="177" t="s">
        <v>1747</v>
      </c>
      <c r="E233" s="54" t="s">
        <v>1120</v>
      </c>
      <c r="F233" s="97" t="str">
        <f>IF(E233="","",IF(COUNTIF(Paramètres!H:H,E233)=1,IF(Paramètres!$E$3=Paramètres!$A$23,"Belfort/Montbéliard",IF(Paramètres!$E$3=Paramètres!$A$24,"Doubs","Franche-Comté")),IF(COUNTIF(Paramètres!I:I,E233)=1,IF(Paramètres!$E$3=Paramètres!$A$23,"Belfort/Montbéliard",IF(Paramètres!$E$3=Paramètres!$A$24,"Belfort","Franche-Comté")),IF(COUNTIF(Paramètres!J:J,E233)=1,IF(Paramètres!$E$3=Paramètres!$A$25,"Franche-Comté","Haute-Saône"),IF(COUNTIF(Paramètres!K:K,E233)=1,IF(Paramètres!$E$3=Paramètres!$A$25,"Franche-Comté","Jura"),IF(COUNTIF(Paramètres!G:G,E233)=1,IF(Paramètres!$E$3=Paramètres!$A$23,"Besançon",IF(Paramètres!$E$3=Paramètres!$A$24,"Doubs","Franche-Comté")),"*** INCONNU ***"))))))</f>
        <v>Franche-Comté</v>
      </c>
      <c r="G233" s="36">
        <f>LOOKUP(Z233-Paramètres!$E$1,Paramètres!$A$1:$A$20)</f>
        <v>-9</v>
      </c>
      <c r="H233" s="36" t="str">
        <f>LOOKUP(G233,Paramètres!$A$1:$B$20)</f>
        <v>P</v>
      </c>
      <c r="I233" s="37">
        <f t="shared" si="33"/>
        <v>5</v>
      </c>
      <c r="J233" s="116">
        <v>500</v>
      </c>
      <c r="K233" s="25" t="s">
        <v>207</v>
      </c>
      <c r="L233" s="47"/>
      <c r="M233" s="47"/>
      <c r="N233" s="38"/>
      <c r="O233" s="77" t="str">
        <f t="shared" si="34"/>
        <v>40H</v>
      </c>
      <c r="P233" s="91">
        <f t="shared" si="35"/>
        <v>4000</v>
      </c>
      <c r="Q233" s="91">
        <f t="shared" si="36"/>
        <v>0</v>
      </c>
      <c r="R233" s="91">
        <f t="shared" si="37"/>
        <v>0</v>
      </c>
      <c r="S233" s="91">
        <f t="shared" si="38"/>
        <v>0</v>
      </c>
      <c r="T233" s="91">
        <f t="shared" si="39"/>
        <v>4000</v>
      </c>
      <c r="U233" s="92" t="str">
        <f t="shared" si="40"/>
        <v>40H</v>
      </c>
      <c r="V233" s="93">
        <f t="shared" si="41"/>
        <v>0</v>
      </c>
      <c r="W233" s="92" t="str">
        <f t="shared" si="42"/>
        <v>40H</v>
      </c>
      <c r="X233" s="93">
        <f t="shared" si="43"/>
        <v>0</v>
      </c>
      <c r="Y233" s="36" t="str">
        <f ca="1">LOOKUP(G233,Paramètres!$A$1:$A$20,Paramètres!$C$1:$C$21)</f>
        <v>-11</v>
      </c>
      <c r="Z233" s="25">
        <v>2008</v>
      </c>
      <c r="AA233" s="25" t="s">
        <v>1156</v>
      </c>
      <c r="AB233" s="59"/>
      <c r="AC233" s="42"/>
      <c r="AD233" s="42" t="str">
        <f>IF(ISNA(VLOOKUP(D233,'Liste en forme Garçons'!$C:$C,1,FALSE)),"","*")</f>
        <v>*</v>
      </c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</row>
    <row r="234" spans="1:46" s="43" customFormat="1" x14ac:dyDescent="0.35">
      <c r="A234" s="65"/>
      <c r="B234" s="46" t="s">
        <v>596</v>
      </c>
      <c r="C234" s="46" t="s">
        <v>597</v>
      </c>
      <c r="D234" s="136" t="s">
        <v>1813</v>
      </c>
      <c r="E234" s="45" t="s">
        <v>334</v>
      </c>
      <c r="F234" s="97" t="str">
        <f>IF(E234="","",IF(COUNTIF(Paramètres!H:H,E234)=1,IF(Paramètres!$E$3=Paramètres!$A$23,"Belfort/Montbéliard",IF(Paramètres!$E$3=Paramètres!$A$24,"Doubs","Franche-Comté")),IF(COUNTIF(Paramètres!I:I,E234)=1,IF(Paramètres!$E$3=Paramètres!$A$23,"Belfort/Montbéliard",IF(Paramètres!$E$3=Paramètres!$A$24,"Belfort","Franche-Comté")),IF(COUNTIF(Paramètres!J:J,E234)=1,IF(Paramètres!$E$3=Paramètres!$A$25,"Franche-Comté","Haute-Saône"),IF(COUNTIF(Paramètres!K:K,E234)=1,IF(Paramètres!$E$3=Paramètres!$A$25,"Franche-Comté","Jura"),IF(COUNTIF(Paramètres!G:G,E234)=1,IF(Paramètres!$E$3=Paramètres!$A$23,"Besançon",IF(Paramètres!$E$3=Paramètres!$A$24,"Doubs","Franche-Comté")),"*** INCONNU ***"))))))</f>
        <v>Franche-Comté</v>
      </c>
      <c r="G234" s="36">
        <f>LOOKUP(Z234-Paramètres!$E$1,Paramètres!$A$1:$A$20)</f>
        <v>-9</v>
      </c>
      <c r="H234" s="36" t="str">
        <f>LOOKUP(G234,Paramètres!$A$1:$B$20)</f>
        <v>P</v>
      </c>
      <c r="I234" s="37">
        <f t="shared" si="33"/>
        <v>5</v>
      </c>
      <c r="J234" s="116">
        <v>500</v>
      </c>
      <c r="K234" s="52" t="s">
        <v>207</v>
      </c>
      <c r="L234" s="25"/>
      <c r="M234" s="25"/>
      <c r="N234" s="52"/>
      <c r="O234" s="77" t="str">
        <f t="shared" si="34"/>
        <v>40H</v>
      </c>
      <c r="P234" s="91">
        <f t="shared" si="35"/>
        <v>4000</v>
      </c>
      <c r="Q234" s="91">
        <f t="shared" si="36"/>
        <v>0</v>
      </c>
      <c r="R234" s="91">
        <f t="shared" si="37"/>
        <v>0</v>
      </c>
      <c r="S234" s="91">
        <f t="shared" si="38"/>
        <v>0</v>
      </c>
      <c r="T234" s="91">
        <f t="shared" si="39"/>
        <v>4000</v>
      </c>
      <c r="U234" s="92" t="str">
        <f t="shared" si="40"/>
        <v>40H</v>
      </c>
      <c r="V234" s="93">
        <f t="shared" si="41"/>
        <v>0</v>
      </c>
      <c r="W234" s="92" t="str">
        <f t="shared" si="42"/>
        <v>40H</v>
      </c>
      <c r="X234" s="93">
        <f t="shared" si="43"/>
        <v>0</v>
      </c>
      <c r="Y234" s="36" t="str">
        <f ca="1">LOOKUP(G234,Paramètres!$A$1:$A$20,Paramètres!$C$1:$C$21)</f>
        <v>-11</v>
      </c>
      <c r="Z234" s="25">
        <v>2007</v>
      </c>
      <c r="AA234" s="25" t="s">
        <v>1156</v>
      </c>
      <c r="AB234" s="59"/>
      <c r="AC234" s="69"/>
      <c r="AD234" s="42" t="str">
        <f>IF(ISNA(VLOOKUP(D234,'Liste en forme Garçons'!$C:$C,1,FALSE)),"","*")</f>
        <v>*</v>
      </c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</row>
    <row r="235" spans="1:46" s="43" customFormat="1" x14ac:dyDescent="0.35">
      <c r="A235" s="65"/>
      <c r="B235" s="32" t="s">
        <v>2506</v>
      </c>
      <c r="C235" s="32" t="s">
        <v>2505</v>
      </c>
      <c r="D235" s="138" t="s">
        <v>2606</v>
      </c>
      <c r="E235" s="33" t="s">
        <v>842</v>
      </c>
      <c r="F235" s="97" t="str">
        <f>IF(E235="","",IF(COUNTIF(Paramètres!H:H,E235)=1,IF(Paramètres!$E$3=Paramètres!$A$23,"Belfort/Montbéliard",IF(Paramètres!$E$3=Paramètres!$A$24,"Doubs","Franche-Comté")),IF(COUNTIF(Paramètres!I:I,E235)=1,IF(Paramètres!$E$3=Paramètres!$A$23,"Belfort/Montbéliard",IF(Paramètres!$E$3=Paramètres!$A$24,"Belfort","Franche-Comté")),IF(COUNTIF(Paramètres!J:J,E235)=1,IF(Paramètres!$E$3=Paramètres!$A$25,"Franche-Comté","Haute-Saône"),IF(COUNTIF(Paramètres!K:K,E235)=1,IF(Paramètres!$E$3=Paramètres!$A$25,"Franche-Comté","Jura"),IF(COUNTIF(Paramètres!G:G,E235)=1,IF(Paramètres!$E$3=Paramètres!$A$23,"Besançon",IF(Paramètres!$E$3=Paramètres!$A$24,"Doubs","Franche-Comté")),"*** INCONNU ***"))))))</f>
        <v>Franche-Comté</v>
      </c>
      <c r="G235" s="36">
        <f>LOOKUP(Z235-Paramètres!$E$1,Paramètres!$A$1:$A$20)</f>
        <v>-11</v>
      </c>
      <c r="H235" s="36" t="str">
        <f>LOOKUP(G235,Paramètres!$A$1:$B$20)</f>
        <v>B2</v>
      </c>
      <c r="I235" s="37">
        <f t="shared" si="33"/>
        <v>5</v>
      </c>
      <c r="J235" s="116">
        <v>500</v>
      </c>
      <c r="K235" s="25" t="s">
        <v>207</v>
      </c>
      <c r="L235" s="47"/>
      <c r="M235" s="47"/>
      <c r="N235" s="52"/>
      <c r="O235" s="77" t="str">
        <f t="shared" si="34"/>
        <v>40H</v>
      </c>
      <c r="P235" s="91">
        <f t="shared" si="35"/>
        <v>4000</v>
      </c>
      <c r="Q235" s="91">
        <f t="shared" si="36"/>
        <v>0</v>
      </c>
      <c r="R235" s="91">
        <f t="shared" si="37"/>
        <v>0</v>
      </c>
      <c r="S235" s="91">
        <f t="shared" si="38"/>
        <v>0</v>
      </c>
      <c r="T235" s="91">
        <f t="shared" si="39"/>
        <v>4000</v>
      </c>
      <c r="U235" s="92" t="str">
        <f t="shared" si="40"/>
        <v>40H</v>
      </c>
      <c r="V235" s="93">
        <f t="shared" si="41"/>
        <v>0</v>
      </c>
      <c r="W235" s="92" t="str">
        <f t="shared" si="42"/>
        <v>40H</v>
      </c>
      <c r="X235" s="93">
        <f t="shared" si="43"/>
        <v>0</v>
      </c>
      <c r="Y235" s="36" t="str">
        <f ca="1">LOOKUP(G235,Paramètres!$A$1:$A$20,Paramètres!$C$1:$C$21)</f>
        <v>-11</v>
      </c>
      <c r="Z235" s="25">
        <v>2005</v>
      </c>
      <c r="AA235" s="25" t="s">
        <v>1156</v>
      </c>
      <c r="AB235" s="59"/>
      <c r="AC235" s="42"/>
      <c r="AD235" s="42" t="str">
        <f>IF(ISNA(VLOOKUP(D235,'Liste en forme Garçons'!$C:$C,1,FALSE)),"","*")</f>
        <v>*</v>
      </c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</row>
    <row r="236" spans="1:46" s="43" customFormat="1" x14ac:dyDescent="0.35">
      <c r="A236" s="65"/>
      <c r="B236" s="32" t="s">
        <v>104</v>
      </c>
      <c r="C236" s="32" t="s">
        <v>631</v>
      </c>
      <c r="D236" s="138" t="s">
        <v>1817</v>
      </c>
      <c r="E236" s="33" t="s">
        <v>56</v>
      </c>
      <c r="F236" s="97" t="str">
        <f>IF(E236="","",IF(COUNTIF(Paramètres!H:H,E236)=1,IF(Paramètres!$E$3=Paramètres!$A$23,"Belfort/Montbéliard",IF(Paramètres!$E$3=Paramètres!$A$24,"Doubs","Franche-Comté")),IF(COUNTIF(Paramètres!I:I,E236)=1,IF(Paramètres!$E$3=Paramètres!$A$23,"Belfort/Montbéliard",IF(Paramètres!$E$3=Paramètres!$A$24,"Belfort","Franche-Comté")),IF(COUNTIF(Paramètres!J:J,E236)=1,IF(Paramètres!$E$3=Paramètres!$A$25,"Franche-Comté","Haute-Saône"),IF(COUNTIF(Paramètres!K:K,E236)=1,IF(Paramètres!$E$3=Paramètres!$A$25,"Franche-Comté","Jura"),IF(COUNTIF(Paramètres!G:G,E236)=1,IF(Paramètres!$E$3=Paramètres!$A$23,"Besançon",IF(Paramètres!$E$3=Paramètres!$A$24,"Doubs","Franche-Comté")),"*** INCONNU ***"))))))</f>
        <v>Franche-Comté</v>
      </c>
      <c r="G236" s="36">
        <f>LOOKUP(Z236-Paramètres!$E$1,Paramètres!$A$1:$A$20)</f>
        <v>-10</v>
      </c>
      <c r="H236" s="36" t="str">
        <f>LOOKUP(G236,Paramètres!$A$1:$B$20)</f>
        <v>B1</v>
      </c>
      <c r="I236" s="37">
        <f t="shared" si="33"/>
        <v>5</v>
      </c>
      <c r="J236" s="116">
        <v>500</v>
      </c>
      <c r="K236" s="25" t="s">
        <v>454</v>
      </c>
      <c r="L236" s="47"/>
      <c r="M236" s="38"/>
      <c r="N236" s="38"/>
      <c r="O236" s="77" t="str">
        <f t="shared" si="34"/>
        <v>35H</v>
      </c>
      <c r="P236" s="91">
        <f t="shared" si="35"/>
        <v>3500</v>
      </c>
      <c r="Q236" s="91">
        <f t="shared" si="36"/>
        <v>0</v>
      </c>
      <c r="R236" s="91">
        <f t="shared" si="37"/>
        <v>0</v>
      </c>
      <c r="S236" s="91">
        <f t="shared" si="38"/>
        <v>0</v>
      </c>
      <c r="T236" s="91">
        <f t="shared" si="39"/>
        <v>3500</v>
      </c>
      <c r="U236" s="92" t="str">
        <f t="shared" si="40"/>
        <v>35H</v>
      </c>
      <c r="V236" s="93">
        <f t="shared" si="41"/>
        <v>0</v>
      </c>
      <c r="W236" s="92" t="str">
        <f t="shared" si="42"/>
        <v>35H</v>
      </c>
      <c r="X236" s="93">
        <f t="shared" si="43"/>
        <v>0</v>
      </c>
      <c r="Y236" s="36" t="str">
        <f ca="1">LOOKUP(G236,Paramètres!$A$1:$A$20,Paramètres!$C$1:$C$21)</f>
        <v>-11</v>
      </c>
      <c r="Z236" s="25">
        <v>2006</v>
      </c>
      <c r="AA236" s="25" t="s">
        <v>1156</v>
      </c>
      <c r="AB236" s="59"/>
      <c r="AD236" s="42" t="str">
        <f>IF(ISNA(VLOOKUP(D236,'Liste en forme Garçons'!$C:$C,1,FALSE)),"","*")</f>
        <v>*</v>
      </c>
    </row>
    <row r="237" spans="1:46" s="43" customFormat="1" x14ac:dyDescent="0.35">
      <c r="A237" s="65"/>
      <c r="B237" s="32" t="s">
        <v>3256</v>
      </c>
      <c r="C237" s="32" t="s">
        <v>3257</v>
      </c>
      <c r="D237" s="138" t="s">
        <v>3258</v>
      </c>
      <c r="E237" s="49" t="s">
        <v>335</v>
      </c>
      <c r="F237" s="97" t="str">
        <f>IF(E237="","",IF(COUNTIF(Paramètres!H:H,E237)=1,IF(Paramètres!$E$3=Paramètres!$A$23,"Belfort/Montbéliard",IF(Paramètres!$E$3=Paramètres!$A$24,"Doubs","Franche-Comté")),IF(COUNTIF(Paramètres!I:I,E237)=1,IF(Paramètres!$E$3=Paramètres!$A$23,"Belfort/Montbéliard",IF(Paramètres!$E$3=Paramètres!$A$24,"Belfort","Franche-Comté")),IF(COUNTIF(Paramètres!J:J,E237)=1,IF(Paramètres!$E$3=Paramètres!$A$25,"Franche-Comté","Haute-Saône"),IF(COUNTIF(Paramètres!K:K,E237)=1,IF(Paramètres!$E$3=Paramètres!$A$25,"Franche-Comté","Jura"),IF(COUNTIF(Paramètres!G:G,E237)=1,IF(Paramètres!$E$3=Paramètres!$A$23,"Besançon",IF(Paramètres!$E$3=Paramètres!$A$24,"Doubs","Franche-Comté")),"*** INCONNU ***"))))))</f>
        <v>Franche-Comté</v>
      </c>
      <c r="G237" s="36">
        <f>LOOKUP(Z237-Paramètres!$E$1,Paramètres!$A$1:$A$20)</f>
        <v>-11</v>
      </c>
      <c r="H237" s="36" t="str">
        <f>LOOKUP(G237,Paramètres!$A$1:$B$20)</f>
        <v>B2</v>
      </c>
      <c r="I237" s="37">
        <f t="shared" si="33"/>
        <v>5</v>
      </c>
      <c r="J237" s="116">
        <v>500</v>
      </c>
      <c r="K237" s="47" t="s">
        <v>454</v>
      </c>
      <c r="L237" s="47"/>
      <c r="M237" s="25"/>
      <c r="N237" s="52"/>
      <c r="O237" s="77" t="str">
        <f t="shared" si="34"/>
        <v>35H</v>
      </c>
      <c r="P237" s="91">
        <f t="shared" si="35"/>
        <v>3500</v>
      </c>
      <c r="Q237" s="91">
        <f t="shared" si="36"/>
        <v>0</v>
      </c>
      <c r="R237" s="91">
        <f t="shared" si="37"/>
        <v>0</v>
      </c>
      <c r="S237" s="91">
        <f t="shared" si="38"/>
        <v>0</v>
      </c>
      <c r="T237" s="91">
        <f t="shared" si="39"/>
        <v>3500</v>
      </c>
      <c r="U237" s="92" t="str">
        <f t="shared" si="40"/>
        <v>35H</v>
      </c>
      <c r="V237" s="93">
        <f t="shared" si="41"/>
        <v>0</v>
      </c>
      <c r="W237" s="92" t="str">
        <f t="shared" si="42"/>
        <v>35H</v>
      </c>
      <c r="X237" s="93">
        <f t="shared" si="43"/>
        <v>0</v>
      </c>
      <c r="Y237" s="36" t="str">
        <f ca="1">LOOKUP(G237,Paramètres!$A$1:$A$20,Paramètres!$C$1:$C$21)</f>
        <v>-11</v>
      </c>
      <c r="Z237" s="25">
        <v>2005</v>
      </c>
      <c r="AA237" s="25" t="s">
        <v>1156</v>
      </c>
      <c r="AB237" s="59"/>
      <c r="AC237" s="42"/>
      <c r="AD237" s="42" t="str">
        <f>IF(ISNA(VLOOKUP(D237,'Liste en forme Garçons'!$C:$C,1,FALSE)),"","*")</f>
        <v>*</v>
      </c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</row>
    <row r="238" spans="1:46" s="43" customFormat="1" x14ac:dyDescent="0.35">
      <c r="A238" s="65"/>
      <c r="B238" s="46" t="s">
        <v>1103</v>
      </c>
      <c r="C238" s="46" t="s">
        <v>393</v>
      </c>
      <c r="D238" s="136" t="s">
        <v>1797</v>
      </c>
      <c r="E238" s="45" t="s">
        <v>334</v>
      </c>
      <c r="F238" s="97" t="str">
        <f>IF(E238="","",IF(COUNTIF(Paramètres!H:H,E238)=1,IF(Paramètres!$E$3=Paramètres!$A$23,"Belfort/Montbéliard",IF(Paramètres!$E$3=Paramètres!$A$24,"Doubs","Franche-Comté")),IF(COUNTIF(Paramètres!I:I,E238)=1,IF(Paramètres!$E$3=Paramètres!$A$23,"Belfort/Montbéliard",IF(Paramètres!$E$3=Paramètres!$A$24,"Belfort","Franche-Comté")),IF(COUNTIF(Paramètres!J:J,E238)=1,IF(Paramètres!$E$3=Paramètres!$A$25,"Franche-Comté","Haute-Saône"),IF(COUNTIF(Paramètres!K:K,E238)=1,IF(Paramètres!$E$3=Paramètres!$A$25,"Franche-Comté","Jura"),IF(COUNTIF(Paramètres!G:G,E238)=1,IF(Paramètres!$E$3=Paramètres!$A$23,"Besançon",IF(Paramètres!$E$3=Paramètres!$A$24,"Doubs","Franche-Comté")),"*** INCONNU ***"))))))</f>
        <v>Franche-Comté</v>
      </c>
      <c r="G238" s="36">
        <f>LOOKUP(Z238-Paramètres!$E$1,Paramètres!$A$1:$A$20)</f>
        <v>-10</v>
      </c>
      <c r="H238" s="36" t="str">
        <f>LOOKUP(G238,Paramètres!$A$1:$B$20)</f>
        <v>B1</v>
      </c>
      <c r="I238" s="37">
        <f t="shared" si="33"/>
        <v>5</v>
      </c>
      <c r="J238" s="116">
        <v>500</v>
      </c>
      <c r="K238" s="25" t="s">
        <v>240</v>
      </c>
      <c r="L238" s="25"/>
      <c r="M238" s="25"/>
      <c r="N238" s="52"/>
      <c r="O238" s="77" t="str">
        <f t="shared" si="34"/>
        <v>30H</v>
      </c>
      <c r="P238" s="91">
        <f t="shared" si="35"/>
        <v>3000</v>
      </c>
      <c r="Q238" s="91">
        <f t="shared" si="36"/>
        <v>0</v>
      </c>
      <c r="R238" s="91">
        <f t="shared" si="37"/>
        <v>0</v>
      </c>
      <c r="S238" s="91">
        <f t="shared" si="38"/>
        <v>0</v>
      </c>
      <c r="T238" s="91">
        <f t="shared" si="39"/>
        <v>3000</v>
      </c>
      <c r="U238" s="92" t="str">
        <f t="shared" si="40"/>
        <v>30H</v>
      </c>
      <c r="V238" s="93">
        <f t="shared" si="41"/>
        <v>0</v>
      </c>
      <c r="W238" s="92" t="str">
        <f t="shared" si="42"/>
        <v>30H</v>
      </c>
      <c r="X238" s="93">
        <f t="shared" si="43"/>
        <v>0</v>
      </c>
      <c r="Y238" s="36" t="str">
        <f ca="1">LOOKUP(G238,Paramètres!$A$1:$A$20,Paramètres!$C$1:$C$21)</f>
        <v>-11</v>
      </c>
      <c r="Z238" s="25">
        <v>2006</v>
      </c>
      <c r="AA238" s="25" t="s">
        <v>1156</v>
      </c>
      <c r="AB238" s="59"/>
      <c r="AC238" s="42"/>
      <c r="AD238" s="42" t="str">
        <f>IF(ISNA(VLOOKUP(D238,'Liste en forme Garçons'!$C:$C,1,FALSE)),"","*")</f>
        <v>*</v>
      </c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</row>
    <row r="239" spans="1:46" s="43" customFormat="1" x14ac:dyDescent="0.35">
      <c r="A239" s="65"/>
      <c r="B239" s="32" t="s">
        <v>655</v>
      </c>
      <c r="C239" s="32" t="s">
        <v>572</v>
      </c>
      <c r="D239" s="138" t="s">
        <v>1761</v>
      </c>
      <c r="E239" s="64" t="s">
        <v>87</v>
      </c>
      <c r="F239" s="97" t="str">
        <f>IF(E239="","",IF(COUNTIF(Paramètres!H:H,E239)=1,IF(Paramètres!$E$3=Paramètres!$A$23,"Belfort/Montbéliard",IF(Paramètres!$E$3=Paramètres!$A$24,"Doubs","Franche-Comté")),IF(COUNTIF(Paramètres!I:I,E239)=1,IF(Paramètres!$E$3=Paramètres!$A$23,"Belfort/Montbéliard",IF(Paramètres!$E$3=Paramètres!$A$24,"Belfort","Franche-Comté")),IF(COUNTIF(Paramètres!J:J,E239)=1,IF(Paramètres!$E$3=Paramètres!$A$25,"Franche-Comté","Haute-Saône"),IF(COUNTIF(Paramètres!K:K,E239)=1,IF(Paramètres!$E$3=Paramètres!$A$25,"Franche-Comté","Jura"),IF(COUNTIF(Paramètres!G:G,E239)=1,IF(Paramètres!$E$3=Paramètres!$A$23,"Besançon",IF(Paramètres!$E$3=Paramètres!$A$24,"Doubs","Franche-Comté")),"*** INCONNU ***"))))))</f>
        <v>Franche-Comté</v>
      </c>
      <c r="G239" s="36">
        <f>LOOKUP(Z239-Paramètres!$E$1,Paramètres!$A$1:$A$20)</f>
        <v>-11</v>
      </c>
      <c r="H239" s="36" t="str">
        <f>LOOKUP(G239,Paramètres!$A$1:$B$20)</f>
        <v>B2</v>
      </c>
      <c r="I239" s="37">
        <f t="shared" si="33"/>
        <v>5</v>
      </c>
      <c r="J239" s="116">
        <v>500</v>
      </c>
      <c r="K239" s="25" t="s">
        <v>240</v>
      </c>
      <c r="L239" s="47"/>
      <c r="M239" s="47"/>
      <c r="N239" s="38"/>
      <c r="O239" s="77" t="str">
        <f t="shared" si="34"/>
        <v>30H</v>
      </c>
      <c r="P239" s="91">
        <f t="shared" si="35"/>
        <v>3000</v>
      </c>
      <c r="Q239" s="91">
        <f t="shared" si="36"/>
        <v>0</v>
      </c>
      <c r="R239" s="91">
        <f t="shared" si="37"/>
        <v>0</v>
      </c>
      <c r="S239" s="91">
        <f t="shared" si="38"/>
        <v>0</v>
      </c>
      <c r="T239" s="91">
        <f t="shared" si="39"/>
        <v>3000</v>
      </c>
      <c r="U239" s="92" t="str">
        <f t="shared" si="40"/>
        <v>30H</v>
      </c>
      <c r="V239" s="93">
        <f t="shared" si="41"/>
        <v>0</v>
      </c>
      <c r="W239" s="92" t="str">
        <f t="shared" si="42"/>
        <v>30H</v>
      </c>
      <c r="X239" s="93">
        <f t="shared" si="43"/>
        <v>0</v>
      </c>
      <c r="Y239" s="36" t="str">
        <f ca="1">LOOKUP(G239,Paramètres!$A$1:$A$20,Paramètres!$C$1:$C$21)</f>
        <v>-11</v>
      </c>
      <c r="Z239" s="25">
        <v>2005</v>
      </c>
      <c r="AA239" s="25" t="s">
        <v>1156</v>
      </c>
      <c r="AB239" s="59"/>
      <c r="AC239" s="18"/>
      <c r="AD239" s="42" t="str">
        <f>IF(ISNA(VLOOKUP(D239,'Liste en forme Garçons'!$C:$C,1,FALSE)),"","*")</f>
        <v>*</v>
      </c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spans="1:46" s="43" customFormat="1" x14ac:dyDescent="0.35">
      <c r="A240" s="65"/>
      <c r="B240" s="32" t="s">
        <v>132</v>
      </c>
      <c r="C240" s="32" t="s">
        <v>811</v>
      </c>
      <c r="D240" s="138" t="s">
        <v>1452</v>
      </c>
      <c r="E240" s="49" t="s">
        <v>842</v>
      </c>
      <c r="F240" s="97" t="str">
        <f>IF(E240="","",IF(COUNTIF(Paramètres!H:H,E240)=1,IF(Paramètres!$E$3=Paramètres!$A$23,"Belfort/Montbéliard",IF(Paramètres!$E$3=Paramètres!$A$24,"Doubs","Franche-Comté")),IF(COUNTIF(Paramètres!I:I,E240)=1,IF(Paramètres!$E$3=Paramètres!$A$23,"Belfort/Montbéliard",IF(Paramètres!$E$3=Paramètres!$A$24,"Belfort","Franche-Comté")),IF(COUNTIF(Paramètres!J:J,E240)=1,IF(Paramètres!$E$3=Paramètres!$A$25,"Franche-Comté","Haute-Saône"),IF(COUNTIF(Paramètres!K:K,E240)=1,IF(Paramètres!$E$3=Paramètres!$A$25,"Franche-Comté","Jura"),IF(COUNTIF(Paramètres!G:G,E240)=1,IF(Paramètres!$E$3=Paramètres!$A$23,"Besançon",IF(Paramètres!$E$3=Paramètres!$A$24,"Doubs","Franche-Comté")),"*** INCONNU ***"))))))</f>
        <v>Franche-Comté</v>
      </c>
      <c r="G240" s="36">
        <f>LOOKUP(Z240-Paramètres!$E$1,Paramètres!$A$1:$A$20)</f>
        <v>-11</v>
      </c>
      <c r="H240" s="36" t="str">
        <f>LOOKUP(G240,Paramètres!$A$1:$B$20)</f>
        <v>B2</v>
      </c>
      <c r="I240" s="37">
        <f t="shared" si="33"/>
        <v>5</v>
      </c>
      <c r="J240" s="116">
        <v>500</v>
      </c>
      <c r="K240" s="47" t="s">
        <v>240</v>
      </c>
      <c r="L240" s="47"/>
      <c r="M240" s="25"/>
      <c r="N240" s="52"/>
      <c r="O240" s="77" t="str">
        <f t="shared" si="34"/>
        <v>30H</v>
      </c>
      <c r="P240" s="91">
        <f t="shared" si="35"/>
        <v>3000</v>
      </c>
      <c r="Q240" s="91">
        <f t="shared" si="36"/>
        <v>0</v>
      </c>
      <c r="R240" s="91">
        <f t="shared" si="37"/>
        <v>0</v>
      </c>
      <c r="S240" s="91">
        <f t="shared" si="38"/>
        <v>0</v>
      </c>
      <c r="T240" s="91">
        <f t="shared" si="39"/>
        <v>3000</v>
      </c>
      <c r="U240" s="92" t="str">
        <f t="shared" si="40"/>
        <v>30H</v>
      </c>
      <c r="V240" s="93">
        <f t="shared" si="41"/>
        <v>0</v>
      </c>
      <c r="W240" s="92" t="str">
        <f t="shared" si="42"/>
        <v>30H</v>
      </c>
      <c r="X240" s="93">
        <f t="shared" si="43"/>
        <v>0</v>
      </c>
      <c r="Y240" s="36" t="str">
        <f ca="1">LOOKUP(G240,Paramètres!$A$1:$A$20,Paramètres!$C$1:$C$21)</f>
        <v>-11</v>
      </c>
      <c r="Z240" s="25">
        <v>2005</v>
      </c>
      <c r="AA240" s="25" t="s">
        <v>1156</v>
      </c>
      <c r="AB240" s="59"/>
      <c r="AC240" s="42"/>
      <c r="AD240" s="42" t="str">
        <f>IF(ISNA(VLOOKUP(D240,'Liste en forme Garçons'!$C:$C,1,FALSE)),"","*")</f>
        <v>*</v>
      </c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</row>
    <row r="241" spans="1:46" s="43" customFormat="1" x14ac:dyDescent="0.35">
      <c r="A241" s="65"/>
      <c r="B241" s="32" t="s">
        <v>2470</v>
      </c>
      <c r="C241" s="32" t="s">
        <v>2469</v>
      </c>
      <c r="D241" s="138" t="s">
        <v>2593</v>
      </c>
      <c r="E241" s="33" t="s">
        <v>1121</v>
      </c>
      <c r="F241" s="97" t="str">
        <f>IF(E241="","",IF(COUNTIF(Paramètres!H:H,E241)=1,IF(Paramètres!$E$3=Paramètres!$A$23,"Belfort/Montbéliard",IF(Paramètres!$E$3=Paramètres!$A$24,"Doubs","Franche-Comté")),IF(COUNTIF(Paramètres!I:I,E241)=1,IF(Paramètres!$E$3=Paramètres!$A$23,"Belfort/Montbéliard",IF(Paramètres!$E$3=Paramètres!$A$24,"Belfort","Franche-Comté")),IF(COUNTIF(Paramètres!J:J,E241)=1,IF(Paramètres!$E$3=Paramètres!$A$25,"Franche-Comté","Haute-Saône"),IF(COUNTIF(Paramètres!K:K,E241)=1,IF(Paramètres!$E$3=Paramètres!$A$25,"Franche-Comté","Jura"),IF(COUNTIF(Paramètres!G:G,E241)=1,IF(Paramètres!$E$3=Paramètres!$A$23,"Besançon",IF(Paramètres!$E$3=Paramètres!$A$24,"Doubs","Franche-Comté")),"*** INCONNU ***"))))))</f>
        <v>Franche-Comté</v>
      </c>
      <c r="G241" s="36">
        <f>LOOKUP(Z241-Paramètres!$E$1,Paramètres!$A$1:$A$20)</f>
        <v>-10</v>
      </c>
      <c r="H241" s="36" t="str">
        <f>LOOKUP(G241,Paramètres!$A$1:$B$20)</f>
        <v>B1</v>
      </c>
      <c r="I241" s="37">
        <f t="shared" si="33"/>
        <v>5</v>
      </c>
      <c r="J241" s="116">
        <v>500</v>
      </c>
      <c r="K241" s="25" t="s">
        <v>241</v>
      </c>
      <c r="L241" s="47"/>
      <c r="M241" s="47"/>
      <c r="N241" s="52"/>
      <c r="O241" s="77" t="str">
        <f t="shared" si="34"/>
        <v>25H</v>
      </c>
      <c r="P241" s="91">
        <f t="shared" si="35"/>
        <v>2500</v>
      </c>
      <c r="Q241" s="91">
        <f t="shared" si="36"/>
        <v>0</v>
      </c>
      <c r="R241" s="91">
        <f t="shared" si="37"/>
        <v>0</v>
      </c>
      <c r="S241" s="91">
        <f t="shared" si="38"/>
        <v>0</v>
      </c>
      <c r="T241" s="91">
        <f t="shared" si="39"/>
        <v>2500</v>
      </c>
      <c r="U241" s="92" t="str">
        <f t="shared" si="40"/>
        <v>25H</v>
      </c>
      <c r="V241" s="93">
        <f t="shared" si="41"/>
        <v>0</v>
      </c>
      <c r="W241" s="92" t="str">
        <f t="shared" si="42"/>
        <v>25H</v>
      </c>
      <c r="X241" s="93">
        <f t="shared" si="43"/>
        <v>0</v>
      </c>
      <c r="Y241" s="36" t="str">
        <f ca="1">LOOKUP(G241,Paramètres!$A$1:$A$20,Paramètres!$C$1:$C$21)</f>
        <v>-11</v>
      </c>
      <c r="Z241" s="25">
        <v>2006</v>
      </c>
      <c r="AA241" s="25" t="s">
        <v>1156</v>
      </c>
      <c r="AB241" s="59"/>
      <c r="AD241" s="42" t="str">
        <f>IF(ISNA(VLOOKUP(D241,'Liste en forme Garçons'!$C:$C,1,FALSE)),"","*")</f>
        <v>*</v>
      </c>
    </row>
    <row r="242" spans="1:46" s="43" customFormat="1" x14ac:dyDescent="0.35">
      <c r="A242" s="65"/>
      <c r="B242" s="32" t="s">
        <v>61</v>
      </c>
      <c r="C242" s="32" t="s">
        <v>2499</v>
      </c>
      <c r="D242" s="138" t="s">
        <v>2603</v>
      </c>
      <c r="E242" s="33" t="s">
        <v>842</v>
      </c>
      <c r="F242" s="97" t="str">
        <f>IF(E242="","",IF(COUNTIF(Paramètres!H:H,E242)=1,IF(Paramètres!$E$3=Paramètres!$A$23,"Belfort/Montbéliard",IF(Paramètres!$E$3=Paramètres!$A$24,"Doubs","Franche-Comté")),IF(COUNTIF(Paramètres!I:I,E242)=1,IF(Paramètres!$E$3=Paramètres!$A$23,"Belfort/Montbéliard",IF(Paramètres!$E$3=Paramètres!$A$24,"Belfort","Franche-Comté")),IF(COUNTIF(Paramètres!J:J,E242)=1,IF(Paramètres!$E$3=Paramètres!$A$25,"Franche-Comté","Haute-Saône"),IF(COUNTIF(Paramètres!K:K,E242)=1,IF(Paramètres!$E$3=Paramètres!$A$25,"Franche-Comté","Jura"),IF(COUNTIF(Paramètres!G:G,E242)=1,IF(Paramètres!$E$3=Paramètres!$A$23,"Besançon",IF(Paramètres!$E$3=Paramètres!$A$24,"Doubs","Franche-Comté")),"*** INCONNU ***"))))))</f>
        <v>Franche-Comté</v>
      </c>
      <c r="G242" s="36">
        <f>LOOKUP(Z242-Paramètres!$E$1,Paramètres!$A$1:$A$20)</f>
        <v>-10</v>
      </c>
      <c r="H242" s="36" t="str">
        <f>LOOKUP(G242,Paramètres!$A$1:$B$20)</f>
        <v>B1</v>
      </c>
      <c r="I242" s="37">
        <f t="shared" si="33"/>
        <v>5</v>
      </c>
      <c r="J242" s="116">
        <v>500</v>
      </c>
      <c r="K242" s="25" t="s">
        <v>241</v>
      </c>
      <c r="L242" s="47"/>
      <c r="M242" s="38"/>
      <c r="N242" s="52"/>
      <c r="O242" s="77" t="str">
        <f t="shared" si="34"/>
        <v>25H</v>
      </c>
      <c r="P242" s="91">
        <f t="shared" si="35"/>
        <v>2500</v>
      </c>
      <c r="Q242" s="91">
        <f t="shared" si="36"/>
        <v>0</v>
      </c>
      <c r="R242" s="91">
        <f t="shared" si="37"/>
        <v>0</v>
      </c>
      <c r="S242" s="91">
        <f t="shared" si="38"/>
        <v>0</v>
      </c>
      <c r="T242" s="91">
        <f t="shared" si="39"/>
        <v>2500</v>
      </c>
      <c r="U242" s="92" t="str">
        <f t="shared" si="40"/>
        <v>25H</v>
      </c>
      <c r="V242" s="93">
        <f t="shared" si="41"/>
        <v>0</v>
      </c>
      <c r="W242" s="92" t="str">
        <f t="shared" si="42"/>
        <v>25H</v>
      </c>
      <c r="X242" s="93">
        <f t="shared" si="43"/>
        <v>0</v>
      </c>
      <c r="Y242" s="36" t="str">
        <f ca="1">LOOKUP(G242,Paramètres!$A$1:$A$20,Paramètres!$C$1:$C$21)</f>
        <v>-11</v>
      </c>
      <c r="Z242" s="25">
        <v>2006</v>
      </c>
      <c r="AA242" s="25" t="s">
        <v>1156</v>
      </c>
      <c r="AB242" s="59"/>
      <c r="AC242" s="42"/>
      <c r="AD242" s="42" t="str">
        <f>IF(ISNA(VLOOKUP(D242,'Liste en forme Garçons'!$C:$C,1,FALSE)),"","*")</f>
        <v>*</v>
      </c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</row>
    <row r="243" spans="1:46" s="43" customFormat="1" x14ac:dyDescent="0.35">
      <c r="A243" s="65"/>
      <c r="B243" s="32" t="s">
        <v>826</v>
      </c>
      <c r="C243" s="32" t="s">
        <v>3259</v>
      </c>
      <c r="D243" s="138" t="s">
        <v>3260</v>
      </c>
      <c r="E243" s="49" t="s">
        <v>672</v>
      </c>
      <c r="F243" s="97" t="str">
        <f>IF(E243="","",IF(COUNTIF(Paramètres!H:H,E243)=1,IF(Paramètres!$E$3=Paramètres!$A$23,"Belfort/Montbéliard",IF(Paramètres!$E$3=Paramètres!$A$24,"Doubs","Franche-Comté")),IF(COUNTIF(Paramètres!I:I,E243)=1,IF(Paramètres!$E$3=Paramètres!$A$23,"Belfort/Montbéliard",IF(Paramètres!$E$3=Paramètres!$A$24,"Belfort","Franche-Comté")),IF(COUNTIF(Paramètres!J:J,E243)=1,IF(Paramètres!$E$3=Paramètres!$A$25,"Franche-Comté","Haute-Saône"),IF(COUNTIF(Paramètres!K:K,E243)=1,IF(Paramètres!$E$3=Paramètres!$A$25,"Franche-Comté","Jura"),IF(COUNTIF(Paramètres!G:G,E243)=1,IF(Paramètres!$E$3=Paramètres!$A$23,"Besançon",IF(Paramètres!$E$3=Paramètres!$A$24,"Doubs","Franche-Comté")),"*** INCONNU ***"))))))</f>
        <v>Franche-Comté</v>
      </c>
      <c r="G243" s="36">
        <f>LOOKUP(Z243-Paramètres!$E$1,Paramètres!$A$1:$A$20)</f>
        <v>-10</v>
      </c>
      <c r="H243" s="36" t="str">
        <f>LOOKUP(G243,Paramètres!$A$1:$B$20)</f>
        <v>B1</v>
      </c>
      <c r="I243" s="37">
        <f t="shared" si="33"/>
        <v>5</v>
      </c>
      <c r="J243" s="116">
        <v>500</v>
      </c>
      <c r="K243" s="47" t="s">
        <v>241</v>
      </c>
      <c r="L243" s="47"/>
      <c r="M243" s="52"/>
      <c r="N243" s="52"/>
      <c r="O243" s="77" t="str">
        <f t="shared" si="34"/>
        <v>25H</v>
      </c>
      <c r="P243" s="91">
        <f t="shared" si="35"/>
        <v>2500</v>
      </c>
      <c r="Q243" s="91">
        <f t="shared" si="36"/>
        <v>0</v>
      </c>
      <c r="R243" s="91">
        <f t="shared" si="37"/>
        <v>0</v>
      </c>
      <c r="S243" s="91">
        <f t="shared" si="38"/>
        <v>0</v>
      </c>
      <c r="T243" s="91">
        <f t="shared" si="39"/>
        <v>2500</v>
      </c>
      <c r="U243" s="92" t="str">
        <f t="shared" si="40"/>
        <v>25H</v>
      </c>
      <c r="V243" s="93">
        <f t="shared" si="41"/>
        <v>0</v>
      </c>
      <c r="W243" s="92" t="str">
        <f t="shared" si="42"/>
        <v>25H</v>
      </c>
      <c r="X243" s="93">
        <f t="shared" si="43"/>
        <v>0</v>
      </c>
      <c r="Y243" s="36" t="str">
        <f ca="1">LOOKUP(G243,Paramètres!$A$1:$A$20,Paramètres!$C$1:$C$21)</f>
        <v>-11</v>
      </c>
      <c r="Z243" s="25">
        <v>2006</v>
      </c>
      <c r="AA243" s="25" t="s">
        <v>1156</v>
      </c>
      <c r="AB243" s="59"/>
      <c r="AC243" s="42"/>
      <c r="AD243" s="42" t="str">
        <f>IF(ISNA(VLOOKUP(D243,'Liste en forme Garçons'!$C:$C,1,FALSE)),"","*")</f>
        <v>*</v>
      </c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</row>
    <row r="244" spans="1:46" s="43" customFormat="1" x14ac:dyDescent="0.35">
      <c r="A244" s="65"/>
      <c r="B244" s="32" t="s">
        <v>486</v>
      </c>
      <c r="C244" s="32" t="s">
        <v>1106</v>
      </c>
      <c r="D244" s="138" t="s">
        <v>1804</v>
      </c>
      <c r="E244" s="33" t="s">
        <v>334</v>
      </c>
      <c r="F244" s="97" t="str">
        <f>IF(E244="","",IF(COUNTIF(Paramètres!H:H,E244)=1,IF(Paramètres!$E$3=Paramètres!$A$23,"Belfort/Montbéliard",IF(Paramètres!$E$3=Paramètres!$A$24,"Doubs","Franche-Comté")),IF(COUNTIF(Paramètres!I:I,E244)=1,IF(Paramètres!$E$3=Paramètres!$A$23,"Belfort/Montbéliard",IF(Paramètres!$E$3=Paramètres!$A$24,"Belfort","Franche-Comté")),IF(COUNTIF(Paramètres!J:J,E244)=1,IF(Paramètres!$E$3=Paramètres!$A$25,"Franche-Comté","Haute-Saône"),IF(COUNTIF(Paramètres!K:K,E244)=1,IF(Paramètres!$E$3=Paramètres!$A$25,"Franche-Comté","Jura"),IF(COUNTIF(Paramètres!G:G,E244)=1,IF(Paramètres!$E$3=Paramètres!$A$23,"Besançon",IF(Paramètres!$E$3=Paramètres!$A$24,"Doubs","Franche-Comté")),"*** INCONNU ***"))))))</f>
        <v>Franche-Comté</v>
      </c>
      <c r="G244" s="36">
        <f>LOOKUP(Z244-Paramètres!$E$1,Paramètres!$A$1:$A$20)</f>
        <v>-9</v>
      </c>
      <c r="H244" s="36" t="str">
        <f>LOOKUP(G244,Paramètres!$A$1:$B$20)</f>
        <v>P</v>
      </c>
      <c r="I244" s="37">
        <f t="shared" si="33"/>
        <v>5</v>
      </c>
      <c r="J244" s="116">
        <v>500</v>
      </c>
      <c r="K244" s="25" t="s">
        <v>242</v>
      </c>
      <c r="L244" s="25"/>
      <c r="M244" s="25"/>
      <c r="N244" s="52"/>
      <c r="O244" s="77" t="str">
        <f t="shared" si="34"/>
        <v>20H</v>
      </c>
      <c r="P244" s="91">
        <f t="shared" si="35"/>
        <v>2000</v>
      </c>
      <c r="Q244" s="91">
        <f t="shared" si="36"/>
        <v>0</v>
      </c>
      <c r="R244" s="91">
        <f t="shared" si="37"/>
        <v>0</v>
      </c>
      <c r="S244" s="91">
        <f t="shared" si="38"/>
        <v>0</v>
      </c>
      <c r="T244" s="91">
        <f t="shared" si="39"/>
        <v>2000</v>
      </c>
      <c r="U244" s="92" t="str">
        <f t="shared" si="40"/>
        <v>20H</v>
      </c>
      <c r="V244" s="93">
        <f t="shared" si="41"/>
        <v>0</v>
      </c>
      <c r="W244" s="92" t="str">
        <f t="shared" si="42"/>
        <v>20H</v>
      </c>
      <c r="X244" s="93">
        <f t="shared" si="43"/>
        <v>0</v>
      </c>
      <c r="Y244" s="36" t="str">
        <f ca="1">LOOKUP(G244,Paramètres!$A$1:$A$20,Paramètres!$C$1:$C$21)</f>
        <v>-11</v>
      </c>
      <c r="Z244" s="25">
        <v>2007</v>
      </c>
      <c r="AA244" s="25" t="s">
        <v>1156</v>
      </c>
      <c r="AB244" s="59"/>
      <c r="AD244" s="42" t="str">
        <f>IF(ISNA(VLOOKUP(D244,'Liste en forme Garçons'!$C:$C,1,FALSE)),"","*")</f>
        <v>*</v>
      </c>
    </row>
    <row r="245" spans="1:46" s="43" customFormat="1" x14ac:dyDescent="0.35">
      <c r="A245" s="65"/>
      <c r="B245" s="32" t="s">
        <v>283</v>
      </c>
      <c r="C245" s="32" t="s">
        <v>757</v>
      </c>
      <c r="D245" s="138" t="s">
        <v>1783</v>
      </c>
      <c r="E245" s="33" t="s">
        <v>33</v>
      </c>
      <c r="F245" s="97" t="str">
        <f>IF(E245="","",IF(COUNTIF(Paramètres!H:H,E245)=1,IF(Paramètres!$E$3=Paramètres!$A$23,"Belfort/Montbéliard",IF(Paramètres!$E$3=Paramètres!$A$24,"Doubs","Franche-Comté")),IF(COUNTIF(Paramètres!I:I,E245)=1,IF(Paramètres!$E$3=Paramètres!$A$23,"Belfort/Montbéliard",IF(Paramètres!$E$3=Paramètres!$A$24,"Belfort","Franche-Comté")),IF(COUNTIF(Paramètres!J:J,E245)=1,IF(Paramètres!$E$3=Paramètres!$A$25,"Franche-Comté","Haute-Saône"),IF(COUNTIF(Paramètres!K:K,E245)=1,IF(Paramètres!$E$3=Paramètres!$A$25,"Franche-Comté","Jura"),IF(COUNTIF(Paramètres!G:G,E245)=1,IF(Paramètres!$E$3=Paramètres!$A$23,"Besançon",IF(Paramètres!$E$3=Paramètres!$A$24,"Doubs","Franche-Comté")),"*** INCONNU ***"))))))</f>
        <v>Franche-Comté</v>
      </c>
      <c r="G245" s="36">
        <f>LOOKUP(Z245-Paramètres!$E$1,Paramètres!$A$1:$A$20)</f>
        <v>-10</v>
      </c>
      <c r="H245" s="36" t="str">
        <f>LOOKUP(G245,Paramètres!$A$1:$B$20)</f>
        <v>B1</v>
      </c>
      <c r="I245" s="37">
        <f t="shared" si="33"/>
        <v>5</v>
      </c>
      <c r="J245" s="116">
        <v>500</v>
      </c>
      <c r="K245" s="47" t="s">
        <v>242</v>
      </c>
      <c r="L245" s="47"/>
      <c r="M245" s="47"/>
      <c r="N245" s="38"/>
      <c r="O245" s="77" t="str">
        <f t="shared" si="34"/>
        <v>20H</v>
      </c>
      <c r="P245" s="91">
        <f t="shared" si="35"/>
        <v>2000</v>
      </c>
      <c r="Q245" s="91">
        <f t="shared" si="36"/>
        <v>0</v>
      </c>
      <c r="R245" s="91">
        <f t="shared" si="37"/>
        <v>0</v>
      </c>
      <c r="S245" s="91">
        <f t="shared" si="38"/>
        <v>0</v>
      </c>
      <c r="T245" s="91">
        <f t="shared" si="39"/>
        <v>2000</v>
      </c>
      <c r="U245" s="92" t="str">
        <f t="shared" si="40"/>
        <v>20H</v>
      </c>
      <c r="V245" s="93">
        <f t="shared" si="41"/>
        <v>0</v>
      </c>
      <c r="W245" s="92" t="str">
        <f t="shared" si="42"/>
        <v>20H</v>
      </c>
      <c r="X245" s="93">
        <f t="shared" si="43"/>
        <v>0</v>
      </c>
      <c r="Y245" s="36" t="str">
        <f ca="1">LOOKUP(G245,Paramètres!$A$1:$A$20,Paramètres!$C$1:$C$21)</f>
        <v>-11</v>
      </c>
      <c r="Z245" s="25">
        <v>2006</v>
      </c>
      <c r="AA245" s="25" t="s">
        <v>1156</v>
      </c>
      <c r="AB245" s="59"/>
      <c r="AC245" s="42"/>
      <c r="AD245" s="42" t="str">
        <f>IF(ISNA(VLOOKUP(D245,'Liste en forme Garçons'!$C:$C,1,FALSE)),"","*")</f>
        <v>*</v>
      </c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</row>
    <row r="246" spans="1:46" s="43" customFormat="1" x14ac:dyDescent="0.35">
      <c r="A246" s="65"/>
      <c r="B246" s="32" t="s">
        <v>877</v>
      </c>
      <c r="C246" s="32" t="s">
        <v>1844</v>
      </c>
      <c r="D246" s="138" t="s">
        <v>1845</v>
      </c>
      <c r="E246" s="49" t="s">
        <v>842</v>
      </c>
      <c r="F246" s="97" t="str">
        <f>IF(E246="","",IF(COUNTIF(Paramètres!H:H,E246)=1,IF(Paramètres!$E$3=Paramètres!$A$23,"Belfort/Montbéliard",IF(Paramètres!$E$3=Paramètres!$A$24,"Doubs","Franche-Comté")),IF(COUNTIF(Paramètres!I:I,E246)=1,IF(Paramètres!$E$3=Paramètres!$A$23,"Belfort/Montbéliard",IF(Paramètres!$E$3=Paramètres!$A$24,"Belfort","Franche-Comté")),IF(COUNTIF(Paramètres!J:J,E246)=1,IF(Paramètres!$E$3=Paramètres!$A$25,"Franche-Comté","Haute-Saône"),IF(COUNTIF(Paramètres!K:K,E246)=1,IF(Paramètres!$E$3=Paramètres!$A$25,"Franche-Comté","Jura"),IF(COUNTIF(Paramètres!G:G,E246)=1,IF(Paramètres!$E$3=Paramètres!$A$23,"Besançon",IF(Paramètres!$E$3=Paramètres!$A$24,"Doubs","Franche-Comté")),"*** INCONNU ***"))))))</f>
        <v>Franche-Comté</v>
      </c>
      <c r="G246" s="36">
        <f>LOOKUP(Z246-Paramètres!$E$1,Paramètres!$A$1:$A$20)</f>
        <v>-11</v>
      </c>
      <c r="H246" s="36" t="str">
        <f>LOOKUP(G246,Paramètres!$A$1:$B$20)</f>
        <v>B2</v>
      </c>
      <c r="I246" s="37">
        <f t="shared" si="33"/>
        <v>5</v>
      </c>
      <c r="J246" s="116">
        <v>500</v>
      </c>
      <c r="K246" s="1" t="s">
        <v>242</v>
      </c>
      <c r="L246" s="1"/>
      <c r="M246" s="1"/>
      <c r="N246" s="2"/>
      <c r="O246" s="77" t="str">
        <f t="shared" si="34"/>
        <v>20H</v>
      </c>
      <c r="P246" s="91">
        <f t="shared" si="35"/>
        <v>2000</v>
      </c>
      <c r="Q246" s="91">
        <f t="shared" si="36"/>
        <v>0</v>
      </c>
      <c r="R246" s="91">
        <f t="shared" si="37"/>
        <v>0</v>
      </c>
      <c r="S246" s="91">
        <f t="shared" si="38"/>
        <v>0</v>
      </c>
      <c r="T246" s="91">
        <f t="shared" si="39"/>
        <v>2000</v>
      </c>
      <c r="U246" s="92" t="str">
        <f t="shared" si="40"/>
        <v>20H</v>
      </c>
      <c r="V246" s="93">
        <f t="shared" si="41"/>
        <v>0</v>
      </c>
      <c r="W246" s="92" t="str">
        <f t="shared" si="42"/>
        <v>20H</v>
      </c>
      <c r="X246" s="93">
        <f t="shared" si="43"/>
        <v>0</v>
      </c>
      <c r="Y246" s="36" t="str">
        <f ca="1">LOOKUP(G246,Paramètres!$A$1:$A$20,Paramètres!$C$1:$C$21)</f>
        <v>-11</v>
      </c>
      <c r="Z246" s="25">
        <v>2005</v>
      </c>
      <c r="AA246" s="25" t="s">
        <v>1156</v>
      </c>
      <c r="AB246" s="59"/>
      <c r="AC246" s="18"/>
      <c r="AD246" s="42" t="str">
        <f>IF(ISNA(VLOOKUP(D246,'Liste en forme Garçons'!$C:$C,1,FALSE)),"","*")</f>
        <v>*</v>
      </c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spans="1:46" s="43" customFormat="1" x14ac:dyDescent="0.35">
      <c r="A247" s="65"/>
      <c r="B247" s="32" t="s">
        <v>3021</v>
      </c>
      <c r="C247" s="32" t="s">
        <v>3020</v>
      </c>
      <c r="D247" s="138" t="s">
        <v>3066</v>
      </c>
      <c r="E247" s="49" t="s">
        <v>334</v>
      </c>
      <c r="F247" s="97" t="str">
        <f>IF(E247="","",IF(COUNTIF(Paramètres!H:H,E247)=1,IF(Paramètres!$E$3=Paramètres!$A$23,"Belfort/Montbéliard",IF(Paramètres!$E$3=Paramètres!$A$24,"Doubs","Franche-Comté")),IF(COUNTIF(Paramètres!I:I,E247)=1,IF(Paramètres!$E$3=Paramètres!$A$23,"Belfort/Montbéliard",IF(Paramètres!$E$3=Paramètres!$A$24,"Belfort","Franche-Comté")),IF(COUNTIF(Paramètres!J:J,E247)=1,IF(Paramètres!$E$3=Paramètres!$A$25,"Franche-Comté","Haute-Saône"),IF(COUNTIF(Paramètres!K:K,E247)=1,IF(Paramètres!$E$3=Paramètres!$A$25,"Franche-Comté","Jura"),IF(COUNTIF(Paramètres!G:G,E247)=1,IF(Paramètres!$E$3=Paramètres!$A$23,"Besançon",IF(Paramètres!$E$3=Paramètres!$A$24,"Doubs","Franche-Comté")),"*** INCONNU ***"))))))</f>
        <v>Franche-Comté</v>
      </c>
      <c r="G247" s="36">
        <f>LOOKUP(Z247-Paramètres!$E$1,Paramètres!$A$1:$A$20)</f>
        <v>-11</v>
      </c>
      <c r="H247" s="36" t="str">
        <f>LOOKUP(G247,Paramètres!$A$1:$B$20)</f>
        <v>B2</v>
      </c>
      <c r="I247" s="37">
        <f t="shared" si="33"/>
        <v>5</v>
      </c>
      <c r="J247" s="116">
        <v>500</v>
      </c>
      <c r="K247" s="47" t="s">
        <v>243</v>
      </c>
      <c r="L247" s="47"/>
      <c r="M247" s="25"/>
      <c r="N247" s="52"/>
      <c r="O247" s="77" t="str">
        <f t="shared" si="34"/>
        <v>15H</v>
      </c>
      <c r="P247" s="91">
        <f t="shared" si="35"/>
        <v>1500</v>
      </c>
      <c r="Q247" s="91">
        <f t="shared" si="36"/>
        <v>0</v>
      </c>
      <c r="R247" s="91">
        <f t="shared" si="37"/>
        <v>0</v>
      </c>
      <c r="S247" s="91">
        <f t="shared" si="38"/>
        <v>0</v>
      </c>
      <c r="T247" s="91">
        <f t="shared" si="39"/>
        <v>1500</v>
      </c>
      <c r="U247" s="92" t="str">
        <f t="shared" si="40"/>
        <v>15H</v>
      </c>
      <c r="V247" s="93">
        <f t="shared" si="41"/>
        <v>0</v>
      </c>
      <c r="W247" s="92" t="str">
        <f t="shared" si="42"/>
        <v>15H</v>
      </c>
      <c r="X247" s="93">
        <f t="shared" si="43"/>
        <v>0</v>
      </c>
      <c r="Y247" s="36" t="str">
        <f ca="1">LOOKUP(G247,Paramètres!$A$1:$A$20,Paramètres!$C$1:$C$21)</f>
        <v>-11</v>
      </c>
      <c r="Z247" s="25">
        <v>2005</v>
      </c>
      <c r="AA247" s="25" t="s">
        <v>1156</v>
      </c>
      <c r="AB247" s="59"/>
      <c r="AD247" s="42" t="str">
        <f>IF(ISNA(VLOOKUP(D247,'Liste en forme Garçons'!$C:$C,1,FALSE)),"","*")</f>
        <v>*</v>
      </c>
    </row>
    <row r="248" spans="1:46" s="43" customFormat="1" x14ac:dyDescent="0.35">
      <c r="A248" s="65"/>
      <c r="B248" s="32" t="s">
        <v>1030</v>
      </c>
      <c r="C248" s="32" t="s">
        <v>3261</v>
      </c>
      <c r="D248" s="138" t="s">
        <v>3262</v>
      </c>
      <c r="E248" s="49" t="s">
        <v>1123</v>
      </c>
      <c r="F248" s="97" t="str">
        <f>IF(E248="","",IF(COUNTIF(Paramètres!H:H,E248)=1,IF(Paramètres!$E$3=Paramètres!$A$23,"Belfort/Montbéliard",IF(Paramètres!$E$3=Paramètres!$A$24,"Doubs","Franche-Comté")),IF(COUNTIF(Paramètres!I:I,E248)=1,IF(Paramètres!$E$3=Paramètres!$A$23,"Belfort/Montbéliard",IF(Paramètres!$E$3=Paramètres!$A$24,"Belfort","Franche-Comté")),IF(COUNTIF(Paramètres!J:J,E248)=1,IF(Paramètres!$E$3=Paramètres!$A$25,"Franche-Comté","Haute-Saône"),IF(COUNTIF(Paramètres!K:K,E248)=1,IF(Paramètres!$E$3=Paramètres!$A$25,"Franche-Comté","Jura"),IF(COUNTIF(Paramètres!G:G,E248)=1,IF(Paramètres!$E$3=Paramètres!$A$23,"Besançon",IF(Paramètres!$E$3=Paramètres!$A$24,"Doubs","Franche-Comté")),"*** INCONNU ***"))))))</f>
        <v>Franche-Comté</v>
      </c>
      <c r="G248" s="36">
        <f>LOOKUP(Z248-Paramètres!$E$1,Paramètres!$A$1:$A$20)</f>
        <v>-11</v>
      </c>
      <c r="H248" s="36" t="str">
        <f>LOOKUP(G248,Paramètres!$A$1:$B$20)</f>
        <v>B2</v>
      </c>
      <c r="I248" s="37">
        <f t="shared" si="33"/>
        <v>5</v>
      </c>
      <c r="J248" s="116">
        <v>500</v>
      </c>
      <c r="K248" s="47" t="s">
        <v>243</v>
      </c>
      <c r="L248" s="47"/>
      <c r="M248" s="25"/>
      <c r="N248" s="52"/>
      <c r="O248" s="77" t="str">
        <f t="shared" si="34"/>
        <v>15H</v>
      </c>
      <c r="P248" s="91">
        <f t="shared" si="35"/>
        <v>1500</v>
      </c>
      <c r="Q248" s="91">
        <f t="shared" si="36"/>
        <v>0</v>
      </c>
      <c r="R248" s="91">
        <f t="shared" si="37"/>
        <v>0</v>
      </c>
      <c r="S248" s="91">
        <f t="shared" si="38"/>
        <v>0</v>
      </c>
      <c r="T248" s="91">
        <f t="shared" si="39"/>
        <v>1500</v>
      </c>
      <c r="U248" s="92" t="str">
        <f t="shared" si="40"/>
        <v>15H</v>
      </c>
      <c r="V248" s="93">
        <f t="shared" si="41"/>
        <v>0</v>
      </c>
      <c r="W248" s="92" t="str">
        <f t="shared" si="42"/>
        <v>15H</v>
      </c>
      <c r="X248" s="93">
        <f t="shared" si="43"/>
        <v>0</v>
      </c>
      <c r="Y248" s="36" t="str">
        <f ca="1">LOOKUP(G248,Paramètres!$A$1:$A$20,Paramètres!$C$1:$C$21)</f>
        <v>-11</v>
      </c>
      <c r="Z248" s="25">
        <v>2005</v>
      </c>
      <c r="AA248" s="25" t="s">
        <v>1156</v>
      </c>
      <c r="AB248" s="59"/>
      <c r="AC248" s="42"/>
      <c r="AD248" s="42" t="str">
        <f>IF(ISNA(VLOOKUP(D248,'Liste en forme Garçons'!$C:$C,1,FALSE)),"","*")</f>
        <v>*</v>
      </c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</row>
    <row r="249" spans="1:46" s="43" customFormat="1" x14ac:dyDescent="0.35">
      <c r="A249" s="65"/>
      <c r="B249" s="32" t="s">
        <v>174</v>
      </c>
      <c r="C249" s="32" t="s">
        <v>771</v>
      </c>
      <c r="D249" s="138" t="s">
        <v>1459</v>
      </c>
      <c r="E249" s="49" t="s">
        <v>843</v>
      </c>
      <c r="F249" s="97" t="str">
        <f>IF(E249="","",IF(COUNTIF(Paramètres!H:H,E249)=1,IF(Paramètres!$E$3=Paramètres!$A$23,"Belfort/Montbéliard",IF(Paramètres!$E$3=Paramètres!$A$24,"Doubs","Franche-Comté")),IF(COUNTIF(Paramètres!I:I,E249)=1,IF(Paramètres!$E$3=Paramètres!$A$23,"Belfort/Montbéliard",IF(Paramètres!$E$3=Paramètres!$A$24,"Belfort","Franche-Comté")),IF(COUNTIF(Paramètres!J:J,E249)=1,IF(Paramètres!$E$3=Paramètres!$A$25,"Franche-Comté","Haute-Saône"),IF(COUNTIF(Paramètres!K:K,E249)=1,IF(Paramètres!$E$3=Paramètres!$A$25,"Franche-Comté","Jura"),IF(COUNTIF(Paramètres!G:G,E249)=1,IF(Paramètres!$E$3=Paramètres!$A$23,"Besançon",IF(Paramètres!$E$3=Paramètres!$A$24,"Doubs","Franche-Comté")),"*** INCONNU ***"))))))</f>
        <v>Franche-Comté</v>
      </c>
      <c r="G249" s="36">
        <f>LOOKUP(Z249-Paramètres!$E$1,Paramètres!$A$1:$A$20)</f>
        <v>-11</v>
      </c>
      <c r="H249" s="36" t="str">
        <f>LOOKUP(G249,Paramètres!$A$1:$B$20)</f>
        <v>B2</v>
      </c>
      <c r="I249" s="37">
        <f t="shared" si="33"/>
        <v>5</v>
      </c>
      <c r="J249" s="116">
        <v>500</v>
      </c>
      <c r="K249" s="47" t="s">
        <v>243</v>
      </c>
      <c r="L249" s="47"/>
      <c r="M249" s="52"/>
      <c r="N249" s="52"/>
      <c r="O249" s="77" t="str">
        <f t="shared" si="34"/>
        <v>15H</v>
      </c>
      <c r="P249" s="91">
        <f t="shared" si="35"/>
        <v>1500</v>
      </c>
      <c r="Q249" s="91">
        <f t="shared" si="36"/>
        <v>0</v>
      </c>
      <c r="R249" s="91">
        <f t="shared" si="37"/>
        <v>0</v>
      </c>
      <c r="S249" s="91">
        <f t="shared" si="38"/>
        <v>0</v>
      </c>
      <c r="T249" s="91">
        <f t="shared" si="39"/>
        <v>1500</v>
      </c>
      <c r="U249" s="92" t="str">
        <f t="shared" si="40"/>
        <v>15H</v>
      </c>
      <c r="V249" s="93">
        <f t="shared" si="41"/>
        <v>0</v>
      </c>
      <c r="W249" s="92" t="str">
        <f t="shared" si="42"/>
        <v>15H</v>
      </c>
      <c r="X249" s="93">
        <f t="shared" si="43"/>
        <v>0</v>
      </c>
      <c r="Y249" s="36" t="str">
        <f ca="1">LOOKUP(G249,Paramètres!$A$1:$A$20,Paramètres!$C$1:$C$21)</f>
        <v>-11</v>
      </c>
      <c r="Z249" s="25">
        <v>2005</v>
      </c>
      <c r="AA249" s="25" t="s">
        <v>1156</v>
      </c>
      <c r="AB249" s="59"/>
      <c r="AC249" s="18"/>
      <c r="AD249" s="42" t="str">
        <f>IF(ISNA(VLOOKUP(D249,'Liste en forme Garçons'!$C:$C,1,FALSE)),"","*")</f>
        <v>*</v>
      </c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spans="1:46" s="43" customFormat="1" x14ac:dyDescent="0.35">
      <c r="A250" s="65"/>
      <c r="B250" s="32" t="s">
        <v>2542</v>
      </c>
      <c r="C250" s="32" t="s">
        <v>2541</v>
      </c>
      <c r="D250" s="138" t="s">
        <v>2613</v>
      </c>
      <c r="E250" s="33" t="s">
        <v>843</v>
      </c>
      <c r="F250" s="97" t="str">
        <f>IF(E250="","",IF(COUNTIF(Paramètres!H:H,E250)=1,IF(Paramètres!$E$3=Paramètres!$A$23,"Belfort/Montbéliard",IF(Paramètres!$E$3=Paramètres!$A$24,"Doubs","Franche-Comté")),IF(COUNTIF(Paramètres!I:I,E250)=1,IF(Paramètres!$E$3=Paramètres!$A$23,"Belfort/Montbéliard",IF(Paramètres!$E$3=Paramètres!$A$24,"Belfort","Franche-Comté")),IF(COUNTIF(Paramètres!J:J,E250)=1,IF(Paramètres!$E$3=Paramètres!$A$25,"Franche-Comté","Haute-Saône"),IF(COUNTIF(Paramètres!K:K,E250)=1,IF(Paramètres!$E$3=Paramètres!$A$25,"Franche-Comté","Jura"),IF(COUNTIF(Paramètres!G:G,E250)=1,IF(Paramètres!$E$3=Paramètres!$A$23,"Besançon",IF(Paramètres!$E$3=Paramètres!$A$24,"Doubs","Franche-Comté")),"*** INCONNU ***"))))))</f>
        <v>Franche-Comté</v>
      </c>
      <c r="G250" s="36">
        <f>LOOKUP(Z250-Paramètres!$E$1,Paramètres!$A$1:$A$20)</f>
        <v>-9</v>
      </c>
      <c r="H250" s="36" t="str">
        <f>LOOKUP(G250,Paramètres!$A$1:$B$20)</f>
        <v>P</v>
      </c>
      <c r="I250" s="37">
        <f t="shared" si="33"/>
        <v>5</v>
      </c>
      <c r="J250" s="116">
        <v>500</v>
      </c>
      <c r="K250" s="25" t="s">
        <v>244</v>
      </c>
      <c r="L250" s="47"/>
      <c r="M250" s="47"/>
      <c r="N250" s="52"/>
      <c r="O250" s="77" t="str">
        <f t="shared" si="34"/>
        <v>10H</v>
      </c>
      <c r="P250" s="91">
        <f t="shared" si="35"/>
        <v>1000</v>
      </c>
      <c r="Q250" s="91">
        <f t="shared" si="36"/>
        <v>0</v>
      </c>
      <c r="R250" s="91">
        <f t="shared" si="37"/>
        <v>0</v>
      </c>
      <c r="S250" s="91">
        <f t="shared" si="38"/>
        <v>0</v>
      </c>
      <c r="T250" s="91">
        <f t="shared" si="39"/>
        <v>1000</v>
      </c>
      <c r="U250" s="92" t="str">
        <f t="shared" si="40"/>
        <v>10H</v>
      </c>
      <c r="V250" s="93">
        <f t="shared" si="41"/>
        <v>0</v>
      </c>
      <c r="W250" s="92" t="str">
        <f t="shared" si="42"/>
        <v>10H</v>
      </c>
      <c r="X250" s="93">
        <f t="shared" si="43"/>
        <v>0</v>
      </c>
      <c r="Y250" s="36" t="str">
        <f ca="1">LOOKUP(G250,Paramètres!$A$1:$A$20,Paramètres!$C$1:$C$21)</f>
        <v>-11</v>
      </c>
      <c r="Z250" s="25">
        <v>2007</v>
      </c>
      <c r="AA250" s="25" t="s">
        <v>1156</v>
      </c>
      <c r="AB250" s="59"/>
      <c r="AD250" s="42" t="str">
        <f>IF(ISNA(VLOOKUP(D250,'Liste en forme Garçons'!$C:$C,1,FALSE)),"","*")</f>
        <v>*</v>
      </c>
    </row>
    <row r="251" spans="1:46" s="43" customFormat="1" x14ac:dyDescent="0.35">
      <c r="A251" s="65"/>
      <c r="B251" s="46" t="s">
        <v>38</v>
      </c>
      <c r="C251" s="46" t="s">
        <v>572</v>
      </c>
      <c r="D251" s="140" t="s">
        <v>1801</v>
      </c>
      <c r="E251" s="45" t="s">
        <v>56</v>
      </c>
      <c r="F251" s="97" t="str">
        <f>IF(E251="","",IF(COUNTIF(Paramètres!H:H,E251)=1,IF(Paramètres!$E$3=Paramètres!$A$23,"Belfort/Montbéliard",IF(Paramètres!$E$3=Paramètres!$A$24,"Doubs","Franche-Comté")),IF(COUNTIF(Paramètres!I:I,E251)=1,IF(Paramètres!$E$3=Paramètres!$A$23,"Belfort/Montbéliard",IF(Paramètres!$E$3=Paramètres!$A$24,"Belfort","Franche-Comté")),IF(COUNTIF(Paramètres!J:J,E251)=1,IF(Paramètres!$E$3=Paramètres!$A$25,"Franche-Comté","Haute-Saône"),IF(COUNTIF(Paramètres!K:K,E251)=1,IF(Paramètres!$E$3=Paramètres!$A$25,"Franche-Comté","Jura"),IF(COUNTIF(Paramètres!G:G,E251)=1,IF(Paramètres!$E$3=Paramètres!$A$23,"Besançon",IF(Paramètres!$E$3=Paramètres!$A$24,"Doubs","Franche-Comté")),"*** INCONNU ***"))))))</f>
        <v>Franche-Comté</v>
      </c>
      <c r="G251" s="36">
        <f>LOOKUP(Z251-Paramètres!$E$1,Paramètres!$A$1:$A$20)</f>
        <v>-11</v>
      </c>
      <c r="H251" s="36" t="str">
        <f>LOOKUP(G251,Paramètres!$A$1:$B$20)</f>
        <v>B2</v>
      </c>
      <c r="I251" s="37">
        <f t="shared" si="33"/>
        <v>5</v>
      </c>
      <c r="J251" s="116">
        <v>500</v>
      </c>
      <c r="K251" s="52" t="s">
        <v>244</v>
      </c>
      <c r="L251" s="38"/>
      <c r="M251" s="47"/>
      <c r="N251" s="38"/>
      <c r="O251" s="77" t="str">
        <f t="shared" si="34"/>
        <v>10H</v>
      </c>
      <c r="P251" s="91">
        <f t="shared" si="35"/>
        <v>1000</v>
      </c>
      <c r="Q251" s="91">
        <f t="shared" si="36"/>
        <v>0</v>
      </c>
      <c r="R251" s="91">
        <f t="shared" si="37"/>
        <v>0</v>
      </c>
      <c r="S251" s="91">
        <f t="shared" si="38"/>
        <v>0</v>
      </c>
      <c r="T251" s="91">
        <f t="shared" si="39"/>
        <v>1000</v>
      </c>
      <c r="U251" s="92" t="str">
        <f t="shared" si="40"/>
        <v>10H</v>
      </c>
      <c r="V251" s="93">
        <f t="shared" si="41"/>
        <v>0</v>
      </c>
      <c r="W251" s="92" t="str">
        <f t="shared" si="42"/>
        <v>10H</v>
      </c>
      <c r="X251" s="93">
        <f t="shared" si="43"/>
        <v>0</v>
      </c>
      <c r="Y251" s="36" t="str">
        <f ca="1">LOOKUP(G251,Paramètres!$A$1:$A$20,Paramètres!$C$1:$C$21)</f>
        <v>-11</v>
      </c>
      <c r="Z251" s="25">
        <v>2005</v>
      </c>
      <c r="AA251" s="25" t="s">
        <v>1156</v>
      </c>
      <c r="AB251" s="59"/>
      <c r="AC251" s="18"/>
      <c r="AD251" s="42" t="str">
        <f>IF(ISNA(VLOOKUP(D251,'Liste en forme Garçons'!$C:$C,1,FALSE)),"","*")</f>
        <v>*</v>
      </c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spans="1:46" s="43" customFormat="1" x14ac:dyDescent="0.35">
      <c r="A252" s="65"/>
      <c r="B252" s="32" t="s">
        <v>699</v>
      </c>
      <c r="C252" s="32" t="s">
        <v>1169</v>
      </c>
      <c r="D252" s="138" t="s">
        <v>1823</v>
      </c>
      <c r="E252" s="49" t="s">
        <v>334</v>
      </c>
      <c r="F252" s="97" t="str">
        <f>IF(E252="","",IF(COUNTIF(Paramètres!H:H,E252)=1,IF(Paramètres!$E$3=Paramètres!$A$23,"Belfort/Montbéliard",IF(Paramètres!$E$3=Paramètres!$A$24,"Doubs","Franche-Comté")),IF(COUNTIF(Paramètres!I:I,E252)=1,IF(Paramètres!$E$3=Paramètres!$A$23,"Belfort/Montbéliard",IF(Paramètres!$E$3=Paramètres!$A$24,"Belfort","Franche-Comté")),IF(COUNTIF(Paramètres!J:J,E252)=1,IF(Paramètres!$E$3=Paramètres!$A$25,"Franche-Comté","Haute-Saône"),IF(COUNTIF(Paramètres!K:K,E252)=1,IF(Paramètres!$E$3=Paramètres!$A$25,"Franche-Comté","Jura"),IF(COUNTIF(Paramètres!G:G,E252)=1,IF(Paramètres!$E$3=Paramètres!$A$23,"Besançon",IF(Paramètres!$E$3=Paramètres!$A$24,"Doubs","Franche-Comté")),"*** INCONNU ***"))))))</f>
        <v>Franche-Comté</v>
      </c>
      <c r="G252" s="36">
        <f>LOOKUP(Z252-Paramètres!$E$1,Paramètres!$A$1:$A$20)</f>
        <v>-11</v>
      </c>
      <c r="H252" s="36" t="str">
        <f>LOOKUP(G252,Paramètres!$A$1:$B$20)</f>
        <v>B2</v>
      </c>
      <c r="I252" s="37">
        <f t="shared" si="33"/>
        <v>5</v>
      </c>
      <c r="J252" s="116">
        <v>500</v>
      </c>
      <c r="K252" s="47" t="s">
        <v>244</v>
      </c>
      <c r="L252" s="47"/>
      <c r="M252" s="47"/>
      <c r="N252" s="38"/>
      <c r="O252" s="77" t="str">
        <f t="shared" si="34"/>
        <v>10H</v>
      </c>
      <c r="P252" s="91">
        <f t="shared" si="35"/>
        <v>1000</v>
      </c>
      <c r="Q252" s="91">
        <f t="shared" si="36"/>
        <v>0</v>
      </c>
      <c r="R252" s="91">
        <f t="shared" si="37"/>
        <v>0</v>
      </c>
      <c r="S252" s="91">
        <f t="shared" si="38"/>
        <v>0</v>
      </c>
      <c r="T252" s="91">
        <f t="shared" si="39"/>
        <v>1000</v>
      </c>
      <c r="U252" s="92" t="str">
        <f t="shared" si="40"/>
        <v>10H</v>
      </c>
      <c r="V252" s="93">
        <f t="shared" si="41"/>
        <v>0</v>
      </c>
      <c r="W252" s="92" t="str">
        <f t="shared" si="42"/>
        <v>10H</v>
      </c>
      <c r="X252" s="93">
        <f t="shared" si="43"/>
        <v>0</v>
      </c>
      <c r="Y252" s="36" t="str">
        <f ca="1">LOOKUP(G252,Paramètres!$A$1:$A$20,Paramètres!$C$1:$C$21)</f>
        <v>-11</v>
      </c>
      <c r="Z252" s="25">
        <v>2005</v>
      </c>
      <c r="AA252" s="25" t="s">
        <v>1156</v>
      </c>
      <c r="AB252" s="59"/>
      <c r="AC252" s="42"/>
      <c r="AD252" s="42" t="str">
        <f>IF(ISNA(VLOOKUP(D252,'Liste en forme Garçons'!$C:$C,1,FALSE)),"","*")</f>
        <v>*</v>
      </c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</row>
    <row r="253" spans="1:46" s="43" customFormat="1" x14ac:dyDescent="0.35">
      <c r="A253" s="65"/>
      <c r="B253" s="32" t="s">
        <v>829</v>
      </c>
      <c r="C253" s="32" t="s">
        <v>77</v>
      </c>
      <c r="D253" s="138" t="s">
        <v>3263</v>
      </c>
      <c r="E253" s="49" t="s">
        <v>334</v>
      </c>
      <c r="F253" s="97" t="str">
        <f>IF(E253="","",IF(COUNTIF(Paramètres!H:H,E253)=1,IF(Paramètres!$E$3=Paramètres!$A$23,"Belfort/Montbéliard",IF(Paramètres!$E$3=Paramètres!$A$24,"Doubs","Franche-Comté")),IF(COUNTIF(Paramètres!I:I,E253)=1,IF(Paramètres!$E$3=Paramètres!$A$23,"Belfort/Montbéliard",IF(Paramètres!$E$3=Paramètres!$A$24,"Belfort","Franche-Comté")),IF(COUNTIF(Paramètres!J:J,E253)=1,IF(Paramètres!$E$3=Paramètres!$A$25,"Franche-Comté","Haute-Saône"),IF(COUNTIF(Paramètres!K:K,E253)=1,IF(Paramètres!$E$3=Paramètres!$A$25,"Franche-Comté","Jura"),IF(COUNTIF(Paramètres!G:G,E253)=1,IF(Paramètres!$E$3=Paramètres!$A$23,"Besançon",IF(Paramètres!$E$3=Paramètres!$A$24,"Doubs","Franche-Comté")),"*** INCONNU ***"))))))</f>
        <v>Franche-Comté</v>
      </c>
      <c r="G253" s="36">
        <f>LOOKUP(Z253-Paramètres!$E$1,Paramètres!$A$1:$A$20)</f>
        <v>-10</v>
      </c>
      <c r="H253" s="36" t="str">
        <f>LOOKUP(G253,Paramètres!$A$1:$B$20)</f>
        <v>B1</v>
      </c>
      <c r="I253" s="37">
        <f t="shared" si="33"/>
        <v>5</v>
      </c>
      <c r="J253" s="116">
        <v>500</v>
      </c>
      <c r="K253" s="47" t="s">
        <v>456</v>
      </c>
      <c r="L253" s="47"/>
      <c r="M253" s="25"/>
      <c r="N253" s="52"/>
      <c r="O253" s="77" t="str">
        <f t="shared" si="34"/>
        <v>7H</v>
      </c>
      <c r="P253" s="91">
        <f t="shared" si="35"/>
        <v>700</v>
      </c>
      <c r="Q253" s="91">
        <f t="shared" si="36"/>
        <v>0</v>
      </c>
      <c r="R253" s="91">
        <f t="shared" si="37"/>
        <v>0</v>
      </c>
      <c r="S253" s="91">
        <f t="shared" si="38"/>
        <v>0</v>
      </c>
      <c r="T253" s="91">
        <f t="shared" si="39"/>
        <v>700</v>
      </c>
      <c r="U253" s="92" t="str">
        <f t="shared" si="40"/>
        <v>7H</v>
      </c>
      <c r="V253" s="93">
        <f t="shared" si="41"/>
        <v>0</v>
      </c>
      <c r="W253" s="92" t="str">
        <f t="shared" si="42"/>
        <v>7H</v>
      </c>
      <c r="X253" s="93">
        <f t="shared" si="43"/>
        <v>0</v>
      </c>
      <c r="Y253" s="36" t="str">
        <f ca="1">LOOKUP(G253,Paramètres!$A$1:$A$20,Paramètres!$C$1:$C$21)</f>
        <v>-11</v>
      </c>
      <c r="Z253" s="25">
        <v>2006</v>
      </c>
      <c r="AA253" s="25" t="s">
        <v>1156</v>
      </c>
      <c r="AB253" s="59"/>
      <c r="AC253" s="42"/>
      <c r="AD253" s="42" t="str">
        <f>IF(ISNA(VLOOKUP(D253,'Liste en forme Garçons'!$C:$C,1,FALSE)),"","*")</f>
        <v>*</v>
      </c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</row>
    <row r="254" spans="1:46" s="43" customFormat="1" x14ac:dyDescent="0.35">
      <c r="A254" s="65"/>
      <c r="B254" s="32" t="s">
        <v>820</v>
      </c>
      <c r="C254" s="32" t="s">
        <v>774</v>
      </c>
      <c r="D254" s="138" t="s">
        <v>3264</v>
      </c>
      <c r="E254" s="49" t="s">
        <v>87</v>
      </c>
      <c r="F254" s="97" t="str">
        <f>IF(E254="","",IF(COUNTIF(Paramètres!H:H,E254)=1,IF(Paramètres!$E$3=Paramètres!$A$23,"Belfort/Montbéliard",IF(Paramètres!$E$3=Paramètres!$A$24,"Doubs","Franche-Comté")),IF(COUNTIF(Paramètres!I:I,E254)=1,IF(Paramètres!$E$3=Paramètres!$A$23,"Belfort/Montbéliard",IF(Paramètres!$E$3=Paramètres!$A$24,"Belfort","Franche-Comté")),IF(COUNTIF(Paramètres!J:J,E254)=1,IF(Paramètres!$E$3=Paramètres!$A$25,"Franche-Comté","Haute-Saône"),IF(COUNTIF(Paramètres!K:K,E254)=1,IF(Paramètres!$E$3=Paramètres!$A$25,"Franche-Comté","Jura"),IF(COUNTIF(Paramètres!G:G,E254)=1,IF(Paramètres!$E$3=Paramètres!$A$23,"Besançon",IF(Paramètres!$E$3=Paramètres!$A$24,"Doubs","Franche-Comté")),"*** INCONNU ***"))))))</f>
        <v>Franche-Comté</v>
      </c>
      <c r="G254" s="36">
        <f>LOOKUP(Z254-Paramètres!$E$1,Paramètres!$A$1:$A$20)</f>
        <v>-10</v>
      </c>
      <c r="H254" s="36" t="str">
        <f>LOOKUP(G254,Paramètres!$A$1:$B$20)</f>
        <v>B1</v>
      </c>
      <c r="I254" s="37">
        <f t="shared" si="33"/>
        <v>5</v>
      </c>
      <c r="J254" s="116">
        <v>500</v>
      </c>
      <c r="K254" s="47" t="s">
        <v>456</v>
      </c>
      <c r="L254" s="47"/>
      <c r="M254" s="25"/>
      <c r="N254" s="52"/>
      <c r="O254" s="77" t="str">
        <f t="shared" si="34"/>
        <v>7H</v>
      </c>
      <c r="P254" s="91">
        <f t="shared" si="35"/>
        <v>700</v>
      </c>
      <c r="Q254" s="91">
        <f t="shared" si="36"/>
        <v>0</v>
      </c>
      <c r="R254" s="91">
        <f t="shared" si="37"/>
        <v>0</v>
      </c>
      <c r="S254" s="91">
        <f t="shared" si="38"/>
        <v>0</v>
      </c>
      <c r="T254" s="91">
        <f t="shared" si="39"/>
        <v>700</v>
      </c>
      <c r="U254" s="92" t="str">
        <f t="shared" si="40"/>
        <v>7H</v>
      </c>
      <c r="V254" s="93">
        <f t="shared" si="41"/>
        <v>0</v>
      </c>
      <c r="W254" s="92" t="str">
        <f t="shared" si="42"/>
        <v>7H</v>
      </c>
      <c r="X254" s="93">
        <f t="shared" si="43"/>
        <v>0</v>
      </c>
      <c r="Y254" s="36" t="str">
        <f ca="1">LOOKUP(G254,Paramètres!$A$1:$A$20,Paramètres!$C$1:$C$21)</f>
        <v>-11</v>
      </c>
      <c r="Z254" s="25">
        <v>2006</v>
      </c>
      <c r="AA254" s="25" t="s">
        <v>1156</v>
      </c>
      <c r="AB254" s="59"/>
      <c r="AC254" s="42"/>
      <c r="AD254" s="42" t="str">
        <f>IF(ISNA(VLOOKUP(D254,'Liste en forme Garçons'!$C:$C,1,FALSE)),"","*")</f>
        <v>*</v>
      </c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</row>
    <row r="255" spans="1:46" s="43" customFormat="1" x14ac:dyDescent="0.35">
      <c r="A255" s="65"/>
      <c r="B255" s="32" t="s">
        <v>132</v>
      </c>
      <c r="C255" s="32" t="s">
        <v>938</v>
      </c>
      <c r="D255" s="138" t="s">
        <v>3265</v>
      </c>
      <c r="E255" s="49" t="s">
        <v>1123</v>
      </c>
      <c r="F255" s="97" t="str">
        <f>IF(E255="","",IF(COUNTIF(Paramètres!H:H,E255)=1,IF(Paramètres!$E$3=Paramètres!$A$23,"Belfort/Montbéliard",IF(Paramètres!$E$3=Paramètres!$A$24,"Doubs","Franche-Comté")),IF(COUNTIF(Paramètres!I:I,E255)=1,IF(Paramètres!$E$3=Paramètres!$A$23,"Belfort/Montbéliard",IF(Paramètres!$E$3=Paramètres!$A$24,"Belfort","Franche-Comté")),IF(COUNTIF(Paramètres!J:J,E255)=1,IF(Paramètres!$E$3=Paramètres!$A$25,"Franche-Comté","Haute-Saône"),IF(COUNTIF(Paramètres!K:K,E255)=1,IF(Paramètres!$E$3=Paramètres!$A$25,"Franche-Comté","Jura"),IF(COUNTIF(Paramètres!G:G,E255)=1,IF(Paramètres!$E$3=Paramètres!$A$23,"Besançon",IF(Paramètres!$E$3=Paramètres!$A$24,"Doubs","Franche-Comté")),"*** INCONNU ***"))))))</f>
        <v>Franche-Comté</v>
      </c>
      <c r="G255" s="36">
        <f>LOOKUP(Z255-Paramètres!$E$1,Paramètres!$A$1:$A$20)</f>
        <v>-10</v>
      </c>
      <c r="H255" s="36" t="str">
        <f>LOOKUP(G255,Paramètres!$A$1:$B$20)</f>
        <v>B1</v>
      </c>
      <c r="I255" s="37">
        <f t="shared" si="33"/>
        <v>5</v>
      </c>
      <c r="J255" s="116">
        <v>500</v>
      </c>
      <c r="K255" s="47" t="s">
        <v>245</v>
      </c>
      <c r="L255" s="47"/>
      <c r="M255" s="89"/>
      <c r="N255" s="52"/>
      <c r="O255" s="77" t="str">
        <f t="shared" si="34"/>
        <v>5H</v>
      </c>
      <c r="P255" s="91">
        <f t="shared" si="35"/>
        <v>500</v>
      </c>
      <c r="Q255" s="91">
        <f t="shared" si="36"/>
        <v>0</v>
      </c>
      <c r="R255" s="91">
        <f t="shared" si="37"/>
        <v>0</v>
      </c>
      <c r="S255" s="91">
        <f t="shared" si="38"/>
        <v>0</v>
      </c>
      <c r="T255" s="91">
        <f t="shared" si="39"/>
        <v>500</v>
      </c>
      <c r="U255" s="92" t="str">
        <f t="shared" si="40"/>
        <v>5H</v>
      </c>
      <c r="V255" s="93">
        <f t="shared" si="41"/>
        <v>0</v>
      </c>
      <c r="W255" s="92" t="str">
        <f t="shared" si="42"/>
        <v>5H</v>
      </c>
      <c r="X255" s="93">
        <f t="shared" si="43"/>
        <v>0</v>
      </c>
      <c r="Y255" s="36" t="str">
        <f ca="1">LOOKUP(G255,Paramètres!$A$1:$A$20,Paramètres!$C$1:$C$21)</f>
        <v>-11</v>
      </c>
      <c r="Z255" s="25">
        <v>2006</v>
      </c>
      <c r="AA255" s="25" t="s">
        <v>1156</v>
      </c>
      <c r="AB255" s="59"/>
      <c r="AC255" s="18"/>
      <c r="AD255" s="42" t="str">
        <f>IF(ISNA(VLOOKUP(D255,'Liste en forme Garçons'!$C:$C,1,FALSE)),"","*")</f>
        <v>*</v>
      </c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spans="1:46" s="43" customFormat="1" x14ac:dyDescent="0.35">
      <c r="A256" s="65"/>
      <c r="B256" s="32" t="s">
        <v>134</v>
      </c>
      <c r="C256" s="32" t="s">
        <v>3266</v>
      </c>
      <c r="D256" s="138" t="s">
        <v>3267</v>
      </c>
      <c r="E256" s="49" t="s">
        <v>335</v>
      </c>
      <c r="F256" s="97" t="str">
        <f>IF(E256="","",IF(COUNTIF(Paramètres!H:H,E256)=1,IF(Paramètres!$E$3=Paramètres!$A$23,"Belfort/Montbéliard",IF(Paramètres!$E$3=Paramètres!$A$24,"Doubs","Franche-Comté")),IF(COUNTIF(Paramètres!I:I,E256)=1,IF(Paramètres!$E$3=Paramètres!$A$23,"Belfort/Montbéliard",IF(Paramètres!$E$3=Paramètres!$A$24,"Belfort","Franche-Comté")),IF(COUNTIF(Paramètres!J:J,E256)=1,IF(Paramètres!$E$3=Paramètres!$A$25,"Franche-Comté","Haute-Saône"),IF(COUNTIF(Paramètres!K:K,E256)=1,IF(Paramètres!$E$3=Paramètres!$A$25,"Franche-Comté","Jura"),IF(COUNTIF(Paramètres!G:G,E256)=1,IF(Paramètres!$E$3=Paramètres!$A$23,"Besançon",IF(Paramètres!$E$3=Paramètres!$A$24,"Doubs","Franche-Comté")),"*** INCONNU ***"))))))</f>
        <v>Franche-Comté</v>
      </c>
      <c r="G256" s="36">
        <f>LOOKUP(Z256-Paramètres!$E$1,Paramètres!$A$1:$A$20)</f>
        <v>-11</v>
      </c>
      <c r="H256" s="36" t="str">
        <f>LOOKUP(G256,Paramètres!$A$1:$B$20)</f>
        <v>B2</v>
      </c>
      <c r="I256" s="37">
        <f t="shared" si="33"/>
        <v>5</v>
      </c>
      <c r="J256" s="116">
        <v>500</v>
      </c>
      <c r="K256" s="47" t="s">
        <v>245</v>
      </c>
      <c r="L256" s="47"/>
      <c r="M256" s="52"/>
      <c r="N256" s="52"/>
      <c r="O256" s="77" t="str">
        <f t="shared" si="34"/>
        <v>5H</v>
      </c>
      <c r="P256" s="91">
        <f t="shared" si="35"/>
        <v>500</v>
      </c>
      <c r="Q256" s="91">
        <f t="shared" si="36"/>
        <v>0</v>
      </c>
      <c r="R256" s="91">
        <f t="shared" si="37"/>
        <v>0</v>
      </c>
      <c r="S256" s="91">
        <f t="shared" si="38"/>
        <v>0</v>
      </c>
      <c r="T256" s="91">
        <f t="shared" si="39"/>
        <v>500</v>
      </c>
      <c r="U256" s="92" t="str">
        <f t="shared" si="40"/>
        <v>5H</v>
      </c>
      <c r="V256" s="93">
        <f t="shared" si="41"/>
        <v>0</v>
      </c>
      <c r="W256" s="92" t="str">
        <f t="shared" si="42"/>
        <v>5H</v>
      </c>
      <c r="X256" s="93">
        <f t="shared" si="43"/>
        <v>0</v>
      </c>
      <c r="Y256" s="36" t="str">
        <f ca="1">LOOKUP(G256,Paramètres!$A$1:$A$20,Paramètres!$C$1:$C$21)</f>
        <v>-11</v>
      </c>
      <c r="Z256" s="25">
        <v>2005</v>
      </c>
      <c r="AA256" s="25" t="s">
        <v>1156</v>
      </c>
      <c r="AB256" s="59"/>
      <c r="AC256" s="42"/>
      <c r="AD256" s="42" t="str">
        <f>IF(ISNA(VLOOKUP(D256,'Liste en forme Garçons'!$C:$C,1,FALSE)),"","*")</f>
        <v>*</v>
      </c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</row>
    <row r="257" spans="1:46" s="43" customFormat="1" x14ac:dyDescent="0.35">
      <c r="A257" s="65"/>
      <c r="B257" s="32" t="s">
        <v>2502</v>
      </c>
      <c r="C257" s="32" t="s">
        <v>2501</v>
      </c>
      <c r="D257" s="138" t="s">
        <v>2604</v>
      </c>
      <c r="E257" s="33" t="s">
        <v>842</v>
      </c>
      <c r="F257" s="97" t="str">
        <f>IF(E257="","",IF(COUNTIF(Paramètres!H:H,E257)=1,IF(Paramètres!$E$3=Paramètres!$A$23,"Belfort/Montbéliard",IF(Paramètres!$E$3=Paramètres!$A$24,"Doubs","Franche-Comté")),IF(COUNTIF(Paramètres!I:I,E257)=1,IF(Paramètres!$E$3=Paramètres!$A$23,"Belfort/Montbéliard",IF(Paramètres!$E$3=Paramètres!$A$24,"Belfort","Franche-Comté")),IF(COUNTIF(Paramètres!J:J,E257)=1,IF(Paramètres!$E$3=Paramètres!$A$25,"Franche-Comté","Haute-Saône"),IF(COUNTIF(Paramètres!K:K,E257)=1,IF(Paramètres!$E$3=Paramètres!$A$25,"Franche-Comté","Jura"),IF(COUNTIF(Paramètres!G:G,E257)=1,IF(Paramètres!$E$3=Paramètres!$A$23,"Besançon",IF(Paramètres!$E$3=Paramètres!$A$24,"Doubs","Franche-Comté")),"*** INCONNU ***"))))))</f>
        <v>Franche-Comté</v>
      </c>
      <c r="G257" s="36">
        <f>LOOKUP(Z257-Paramètres!$E$1,Paramètres!$A$1:$A$20)</f>
        <v>-11</v>
      </c>
      <c r="H257" s="36" t="str">
        <f>LOOKUP(G257,Paramètres!$A$1:$B$20)</f>
        <v>B2</v>
      </c>
      <c r="I257" s="37">
        <f t="shared" si="33"/>
        <v>5</v>
      </c>
      <c r="J257" s="116">
        <v>500</v>
      </c>
      <c r="K257" s="25" t="s">
        <v>245</v>
      </c>
      <c r="L257" s="47"/>
      <c r="M257" s="47"/>
      <c r="N257" s="52"/>
      <c r="O257" s="77" t="str">
        <f t="shared" si="34"/>
        <v>5H</v>
      </c>
      <c r="P257" s="91">
        <f t="shared" si="35"/>
        <v>500</v>
      </c>
      <c r="Q257" s="91">
        <f t="shared" si="36"/>
        <v>0</v>
      </c>
      <c r="R257" s="91">
        <f t="shared" si="37"/>
        <v>0</v>
      </c>
      <c r="S257" s="91">
        <f t="shared" si="38"/>
        <v>0</v>
      </c>
      <c r="T257" s="91">
        <f t="shared" si="39"/>
        <v>500</v>
      </c>
      <c r="U257" s="92" t="str">
        <f t="shared" si="40"/>
        <v>5H</v>
      </c>
      <c r="V257" s="93">
        <f t="shared" si="41"/>
        <v>0</v>
      </c>
      <c r="W257" s="92" t="str">
        <f t="shared" si="42"/>
        <v>5H</v>
      </c>
      <c r="X257" s="93">
        <f t="shared" si="43"/>
        <v>0</v>
      </c>
      <c r="Y257" s="36" t="str">
        <f ca="1">LOOKUP(G257,Paramètres!$A$1:$A$20,Paramètres!$C$1:$C$21)</f>
        <v>-11</v>
      </c>
      <c r="Z257" s="25">
        <v>2005</v>
      </c>
      <c r="AA257" s="25" t="s">
        <v>1156</v>
      </c>
      <c r="AB257" s="59"/>
      <c r="AC257" s="18"/>
      <c r="AD257" s="42" t="str">
        <f>IF(ISNA(VLOOKUP(D257,'Liste en forme Garçons'!$C:$C,1,FALSE)),"","*")</f>
        <v>*</v>
      </c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spans="1:46" s="43" customFormat="1" x14ac:dyDescent="0.35">
      <c r="A258" s="65"/>
      <c r="B258" s="32" t="s">
        <v>66</v>
      </c>
      <c r="C258" s="32" t="s">
        <v>2685</v>
      </c>
      <c r="D258" s="138" t="s">
        <v>2840</v>
      </c>
      <c r="E258" s="49" t="s">
        <v>56</v>
      </c>
      <c r="F258" s="97" t="str">
        <f>IF(E258="","",IF(COUNTIF(Paramètres!H:H,E258)=1,IF(Paramètres!$E$3=Paramètres!$A$23,"Belfort/Montbéliard",IF(Paramètres!$E$3=Paramètres!$A$24,"Doubs","Franche-Comté")),IF(COUNTIF(Paramètres!I:I,E258)=1,IF(Paramètres!$E$3=Paramètres!$A$23,"Belfort/Montbéliard",IF(Paramètres!$E$3=Paramètres!$A$24,"Belfort","Franche-Comté")),IF(COUNTIF(Paramètres!J:J,E258)=1,IF(Paramètres!$E$3=Paramètres!$A$25,"Franche-Comté","Haute-Saône"),IF(COUNTIF(Paramètres!K:K,E258)=1,IF(Paramètres!$E$3=Paramètres!$A$25,"Franche-Comté","Jura"),IF(COUNTIF(Paramètres!G:G,E258)=1,IF(Paramètres!$E$3=Paramètres!$A$23,"Besançon",IF(Paramètres!$E$3=Paramètres!$A$24,"Doubs","Franche-Comté")),"*** INCONNU ***"))))))</f>
        <v>Franche-Comté</v>
      </c>
      <c r="G258" s="36">
        <f>LOOKUP(Z258-Paramètres!$E$1,Paramètres!$A$1:$A$20)</f>
        <v>-11</v>
      </c>
      <c r="H258" s="36" t="str">
        <f>LOOKUP(G258,Paramètres!$A$1:$B$20)</f>
        <v>B2</v>
      </c>
      <c r="I258" s="37">
        <f t="shared" ref="I258:I321" si="44">INT(J258/100)</f>
        <v>5</v>
      </c>
      <c r="J258" s="116">
        <v>500</v>
      </c>
      <c r="K258" s="47" t="s">
        <v>3268</v>
      </c>
      <c r="L258" s="47"/>
      <c r="M258" s="25"/>
      <c r="N258" s="52"/>
      <c r="O258" s="77" t="str">
        <f t="shared" ref="O258:O321" si="45">IF(X258&gt;0,CONCATENATE(W258,INT(X258/POWER(10,INT(LOG10(X258)/2)*2)),CHAR(73-INT(LOG10(X258)/2))),W258)</f>
        <v>4H</v>
      </c>
      <c r="P258" s="91">
        <f t="shared" ref="P258:P321" si="46">POWER(10,(73-CODE(IF(OR(K258=0,K258="",K258="Ni"),"Z",RIGHT(UPPER(K258)))))*2)*IF(OR(K258=0,K258="",K258="Ni"),0,VALUE(LEFT(K258,LEN(K258)-1)))</f>
        <v>400</v>
      </c>
      <c r="Q258" s="91">
        <f t="shared" ref="Q258:Q321" si="47">POWER(10,(73-CODE(IF(OR(L258=0,L258="",L258="Ni"),"Z",RIGHT(UPPER(L258)))))*2)*IF(OR(L258=0,L258="",L258="Ni"),0,VALUE(LEFT(L258,LEN(L258)-1)))</f>
        <v>0</v>
      </c>
      <c r="R258" s="91">
        <f t="shared" ref="R258:R321" si="48">POWER(10,(73-CODE(IF(OR(M258=0,M258="",M258="Ni"),"Z",RIGHT(UPPER(M258)))))*2)*IF(OR(M258=0,M258="",M258="Ni"),0,VALUE(LEFT(M258,LEN(M258)-1)))</f>
        <v>0</v>
      </c>
      <c r="S258" s="91">
        <f t="shared" ref="S258:S321" si="49">POWER(10,(73-CODE(IF(OR(N258=0,N258="",N258="Ni"),"Z",RIGHT(UPPER(N258)))))*2)*IF(OR(N258=0,N258="",N258="Ni"),0,VALUE(LEFT(N258,LEN(N258)-1)))</f>
        <v>0</v>
      </c>
      <c r="T258" s="91">
        <f t="shared" ref="T258:T321" si="50">P258+Q258+R258+S258</f>
        <v>400</v>
      </c>
      <c r="U258" s="92" t="str">
        <f t="shared" ref="U258:U321" si="51">IF(T258&gt;0,CONCATENATE(INT(T258/POWER(10,INT(MIN(LOG10(T258),16)/2)*2)),CHAR(73-INT(MIN(LOG10(T258),16)/2))),"0")</f>
        <v>4H</v>
      </c>
      <c r="V258" s="93">
        <f t="shared" ref="V258:V321" si="52">IF(T258&gt;0,T258-INT(T258/POWER(10,INT(MIN(LOG10(T258),16)/2)*2))*POWER(10,INT(MIN(LOG10(T258),16)/2)*2),0)</f>
        <v>0</v>
      </c>
      <c r="W258" s="92" t="str">
        <f t="shared" ref="W258:W321" si="53">IF(V258&gt;0,CONCATENATE(U258,INT(V258/POWER(10,INT(LOG10(V258)/2)*2)),CHAR(73-INT(LOG10(V258)/2))),U258)</f>
        <v>4H</v>
      </c>
      <c r="X258" s="93">
        <f t="shared" ref="X258:X321" si="54">IF(V258&gt;0,V258-INT(V258/POWER(10,INT(LOG10(V258)/2)*2))*POWER(10,INT(LOG10(V258)/2)*2),0)</f>
        <v>0</v>
      </c>
      <c r="Y258" s="36" t="str">
        <f ca="1">LOOKUP(G258,Paramètres!$A$1:$A$20,Paramètres!$C$1:$C$21)</f>
        <v>-11</v>
      </c>
      <c r="Z258" s="25">
        <v>2005</v>
      </c>
      <c r="AA258" s="25" t="s">
        <v>1156</v>
      </c>
      <c r="AB258" s="59"/>
      <c r="AC258" s="42"/>
      <c r="AD258" s="42" t="str">
        <f>IF(ISNA(VLOOKUP(D258,'Liste en forme Garçons'!$C:$C,1,FALSE)),"","*")</f>
        <v>*</v>
      </c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</row>
    <row r="259" spans="1:46" s="43" customFormat="1" x14ac:dyDescent="0.35">
      <c r="A259" s="65"/>
      <c r="B259" s="53" t="s">
        <v>38</v>
      </c>
      <c r="C259" s="53" t="s">
        <v>348</v>
      </c>
      <c r="D259" s="141" t="s">
        <v>2844</v>
      </c>
      <c r="E259" s="54" t="s">
        <v>56</v>
      </c>
      <c r="F259" s="97" t="str">
        <f>IF(E259="","",IF(COUNTIF(Paramètres!H:H,E259)=1,IF(Paramètres!$E$3=Paramètres!$A$23,"Belfort/Montbéliard",IF(Paramètres!$E$3=Paramètres!$A$24,"Doubs","Franche-Comté")),IF(COUNTIF(Paramètres!I:I,E259)=1,IF(Paramètres!$E$3=Paramètres!$A$23,"Belfort/Montbéliard",IF(Paramètres!$E$3=Paramètres!$A$24,"Belfort","Franche-Comté")),IF(COUNTIF(Paramètres!J:J,E259)=1,IF(Paramètres!$E$3=Paramètres!$A$25,"Franche-Comté","Haute-Saône"),IF(COUNTIF(Paramètres!K:K,E259)=1,IF(Paramètres!$E$3=Paramètres!$A$25,"Franche-Comté","Jura"),IF(COUNTIF(Paramètres!G:G,E259)=1,IF(Paramètres!$E$3=Paramètres!$A$23,"Besançon",IF(Paramètres!$E$3=Paramètres!$A$24,"Doubs","Franche-Comté")),"*** INCONNU ***"))))))</f>
        <v>Franche-Comté</v>
      </c>
      <c r="G259" s="36">
        <f>LOOKUP(Z259-Paramètres!$E$1,Paramètres!$A$1:$A$20)</f>
        <v>-10</v>
      </c>
      <c r="H259" s="36" t="str">
        <f>LOOKUP(G259,Paramètres!$A$1:$B$20)</f>
        <v>B1</v>
      </c>
      <c r="I259" s="37">
        <f t="shared" si="44"/>
        <v>5</v>
      </c>
      <c r="J259" s="119">
        <v>500</v>
      </c>
      <c r="K259" s="55" t="s">
        <v>3269</v>
      </c>
      <c r="L259" s="55"/>
      <c r="M259" s="25"/>
      <c r="N259" s="52"/>
      <c r="O259" s="77" t="str">
        <f t="shared" si="45"/>
        <v>3H</v>
      </c>
      <c r="P259" s="91">
        <f t="shared" si="46"/>
        <v>300</v>
      </c>
      <c r="Q259" s="91">
        <f t="shared" si="47"/>
        <v>0</v>
      </c>
      <c r="R259" s="91">
        <f t="shared" si="48"/>
        <v>0</v>
      </c>
      <c r="S259" s="91">
        <f t="shared" si="49"/>
        <v>0</v>
      </c>
      <c r="T259" s="91">
        <f t="shared" si="50"/>
        <v>300</v>
      </c>
      <c r="U259" s="92" t="str">
        <f t="shared" si="51"/>
        <v>3H</v>
      </c>
      <c r="V259" s="93">
        <f t="shared" si="52"/>
        <v>0</v>
      </c>
      <c r="W259" s="92" t="str">
        <f t="shared" si="53"/>
        <v>3H</v>
      </c>
      <c r="X259" s="93">
        <f t="shared" si="54"/>
        <v>0</v>
      </c>
      <c r="Y259" s="36" t="str">
        <f ca="1">LOOKUP(G259,Paramètres!$A$1:$A$20,Paramètres!$C$1:$C$21)</f>
        <v>-11</v>
      </c>
      <c r="Z259" s="25">
        <v>2006</v>
      </c>
      <c r="AA259" s="25" t="s">
        <v>1156</v>
      </c>
      <c r="AB259" s="59"/>
      <c r="AC259" s="42"/>
      <c r="AD259" s="42" t="str">
        <f>IF(ISNA(VLOOKUP(D259,'Liste en forme Garçons'!$C:$C,1,FALSE)),"","*")</f>
        <v>*</v>
      </c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</row>
    <row r="260" spans="1:46" s="43" customFormat="1" x14ac:dyDescent="0.35">
      <c r="A260" s="65"/>
      <c r="B260" s="46" t="s">
        <v>342</v>
      </c>
      <c r="C260" s="46" t="s">
        <v>177</v>
      </c>
      <c r="D260" s="136" t="s">
        <v>1523</v>
      </c>
      <c r="E260" s="45" t="s">
        <v>672</v>
      </c>
      <c r="F260" s="97" t="str">
        <f>IF(E260="","",IF(COUNTIF(Paramètres!H:H,E260)=1,IF(Paramètres!$E$3=Paramètres!$A$23,"Belfort/Montbéliard",IF(Paramètres!$E$3=Paramètres!$A$24,"Doubs","Franche-Comté")),IF(COUNTIF(Paramètres!I:I,E260)=1,IF(Paramètres!$E$3=Paramètres!$A$23,"Belfort/Montbéliard",IF(Paramètres!$E$3=Paramètres!$A$24,"Belfort","Franche-Comté")),IF(COUNTIF(Paramètres!J:J,E260)=1,IF(Paramètres!$E$3=Paramètres!$A$25,"Franche-Comté","Haute-Saône"),IF(COUNTIF(Paramètres!K:K,E260)=1,IF(Paramètres!$E$3=Paramètres!$A$25,"Franche-Comté","Jura"),IF(COUNTIF(Paramètres!G:G,E260)=1,IF(Paramètres!$E$3=Paramètres!$A$23,"Besançon",IF(Paramètres!$E$3=Paramètres!$A$24,"Doubs","Franche-Comté")),"*** INCONNU ***"))))))</f>
        <v>Franche-Comté</v>
      </c>
      <c r="G260" s="36">
        <f>LOOKUP(Z260-Paramètres!$E$1,Paramètres!$A$1:$A$20)</f>
        <v>-9</v>
      </c>
      <c r="H260" s="36" t="str">
        <f>LOOKUP(G260,Paramètres!$A$1:$B$20)</f>
        <v>P</v>
      </c>
      <c r="I260" s="37">
        <f t="shared" si="44"/>
        <v>5</v>
      </c>
      <c r="J260" s="116">
        <v>500</v>
      </c>
      <c r="K260" s="2" t="s">
        <v>3270</v>
      </c>
      <c r="L260" s="2"/>
      <c r="M260" s="2"/>
      <c r="N260" s="2"/>
      <c r="O260" s="77" t="str">
        <f t="shared" si="45"/>
        <v>1H</v>
      </c>
      <c r="P260" s="91">
        <f t="shared" si="46"/>
        <v>100</v>
      </c>
      <c r="Q260" s="91">
        <f t="shared" si="47"/>
        <v>0</v>
      </c>
      <c r="R260" s="91">
        <f t="shared" si="48"/>
        <v>0</v>
      </c>
      <c r="S260" s="91">
        <f t="shared" si="49"/>
        <v>0</v>
      </c>
      <c r="T260" s="91">
        <f t="shared" si="50"/>
        <v>100</v>
      </c>
      <c r="U260" s="92" t="str">
        <f t="shared" si="51"/>
        <v>1H</v>
      </c>
      <c r="V260" s="93">
        <f t="shared" si="52"/>
        <v>0</v>
      </c>
      <c r="W260" s="92" t="str">
        <f t="shared" si="53"/>
        <v>1H</v>
      </c>
      <c r="X260" s="93">
        <f t="shared" si="54"/>
        <v>0</v>
      </c>
      <c r="Y260" s="36" t="str">
        <f ca="1">LOOKUP(G260,Paramètres!$A$1:$A$20,Paramètres!$C$1:$C$21)</f>
        <v>-11</v>
      </c>
      <c r="Z260" s="25">
        <v>2008</v>
      </c>
      <c r="AA260" s="25" t="s">
        <v>1156</v>
      </c>
      <c r="AB260" s="59" t="s">
        <v>3224</v>
      </c>
      <c r="AC260" s="42"/>
      <c r="AD260" s="42" t="str">
        <f>IF(ISNA(VLOOKUP(D260,'Liste en forme Garçons'!$C:$C,1,FALSE)),"","*")</f>
        <v>*</v>
      </c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</row>
    <row r="261" spans="1:46" s="43" customFormat="1" x14ac:dyDescent="0.35">
      <c r="A261" s="65"/>
      <c r="B261" s="32" t="s">
        <v>3271</v>
      </c>
      <c r="C261" s="46" t="s">
        <v>3272</v>
      </c>
      <c r="D261" s="136" t="s">
        <v>3273</v>
      </c>
      <c r="E261" s="45" t="s">
        <v>1123</v>
      </c>
      <c r="F261" s="97" t="str">
        <f>IF(E261="","",IF(COUNTIF(Paramètres!H:H,E261)=1,IF(Paramètres!$E$3=Paramètres!$A$23,"Belfort/Montbéliard",IF(Paramètres!$E$3=Paramètres!$A$24,"Doubs","Franche-Comté")),IF(COUNTIF(Paramètres!I:I,E261)=1,IF(Paramètres!$E$3=Paramètres!$A$23,"Belfort/Montbéliard",IF(Paramètres!$E$3=Paramètres!$A$24,"Belfort","Franche-Comté")),IF(COUNTIF(Paramètres!J:J,E261)=1,IF(Paramètres!$E$3=Paramètres!$A$25,"Franche-Comté","Haute-Saône"),IF(COUNTIF(Paramètres!K:K,E261)=1,IF(Paramètres!$E$3=Paramètres!$A$25,"Franche-Comté","Jura"),IF(COUNTIF(Paramètres!G:G,E261)=1,IF(Paramètres!$E$3=Paramètres!$A$23,"Besançon",IF(Paramètres!$E$3=Paramètres!$A$24,"Doubs","Franche-Comté")),"*** INCONNU ***"))))))</f>
        <v>Franche-Comté</v>
      </c>
      <c r="G261" s="36">
        <f>LOOKUP(Z261-Paramètres!$E$1,Paramètres!$A$1:$A$20)</f>
        <v>-9</v>
      </c>
      <c r="H261" s="36" t="str">
        <f>LOOKUP(G261,Paramètres!$A$1:$B$20)</f>
        <v>P</v>
      </c>
      <c r="I261" s="37">
        <f t="shared" si="44"/>
        <v>5</v>
      </c>
      <c r="J261" s="118">
        <v>500</v>
      </c>
      <c r="K261" s="47" t="s">
        <v>3270</v>
      </c>
      <c r="L261" s="47"/>
      <c r="M261" s="25"/>
      <c r="N261" s="52"/>
      <c r="O261" s="77" t="str">
        <f t="shared" si="45"/>
        <v>1H</v>
      </c>
      <c r="P261" s="91">
        <f t="shared" si="46"/>
        <v>100</v>
      </c>
      <c r="Q261" s="91">
        <f t="shared" si="47"/>
        <v>0</v>
      </c>
      <c r="R261" s="91">
        <f t="shared" si="48"/>
        <v>0</v>
      </c>
      <c r="S261" s="91">
        <f t="shared" si="49"/>
        <v>0</v>
      </c>
      <c r="T261" s="91">
        <f t="shared" si="50"/>
        <v>100</v>
      </c>
      <c r="U261" s="92" t="str">
        <f t="shared" si="51"/>
        <v>1H</v>
      </c>
      <c r="V261" s="93">
        <f t="shared" si="52"/>
        <v>0</v>
      </c>
      <c r="W261" s="92" t="str">
        <f t="shared" si="53"/>
        <v>1H</v>
      </c>
      <c r="X261" s="93">
        <f t="shared" si="54"/>
        <v>0</v>
      </c>
      <c r="Y261" s="36" t="str">
        <f ca="1">LOOKUP(G261,Paramètres!$A$1:$A$20,Paramètres!$C$1:$C$21)</f>
        <v>-11</v>
      </c>
      <c r="Z261" s="25">
        <v>2007</v>
      </c>
      <c r="AA261" s="25" t="s">
        <v>1156</v>
      </c>
      <c r="AB261" s="59" t="s">
        <v>3224</v>
      </c>
      <c r="AC261" s="42"/>
      <c r="AD261" s="42" t="str">
        <f>IF(ISNA(VLOOKUP(D261,'Liste en forme Garçons'!$C:$C,1,FALSE)),"","*")</f>
        <v>*</v>
      </c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</row>
    <row r="262" spans="1:46" s="43" customFormat="1" x14ac:dyDescent="0.35">
      <c r="A262" s="65"/>
      <c r="B262" s="32" t="s">
        <v>342</v>
      </c>
      <c r="C262" s="46" t="s">
        <v>774</v>
      </c>
      <c r="D262" s="136" t="s">
        <v>3274</v>
      </c>
      <c r="E262" s="45" t="s">
        <v>87</v>
      </c>
      <c r="F262" s="97" t="str">
        <f>IF(E262="","",IF(COUNTIF(Paramètres!H:H,E262)=1,IF(Paramètres!$E$3=Paramètres!$A$23,"Belfort/Montbéliard",IF(Paramètres!$E$3=Paramètres!$A$24,"Doubs","Franche-Comté")),IF(COUNTIF(Paramètres!I:I,E262)=1,IF(Paramètres!$E$3=Paramètres!$A$23,"Belfort/Montbéliard",IF(Paramètres!$E$3=Paramètres!$A$24,"Belfort","Franche-Comté")),IF(COUNTIF(Paramètres!J:J,E262)=1,IF(Paramètres!$E$3=Paramètres!$A$25,"Franche-Comté","Haute-Saône"),IF(COUNTIF(Paramètres!K:K,E262)=1,IF(Paramètres!$E$3=Paramètres!$A$25,"Franche-Comté","Jura"),IF(COUNTIF(Paramètres!G:G,E262)=1,IF(Paramètres!$E$3=Paramètres!$A$23,"Besançon",IF(Paramètres!$E$3=Paramètres!$A$24,"Doubs","Franche-Comté")),"*** INCONNU ***"))))))</f>
        <v>Franche-Comté</v>
      </c>
      <c r="G262" s="36">
        <f>LOOKUP(Z262-Paramètres!$E$1,Paramètres!$A$1:$A$20)</f>
        <v>-9</v>
      </c>
      <c r="H262" s="36" t="str">
        <f>LOOKUP(G262,Paramètres!$A$1:$B$20)</f>
        <v>P</v>
      </c>
      <c r="I262" s="37">
        <f t="shared" si="44"/>
        <v>5</v>
      </c>
      <c r="J262" s="118">
        <v>500</v>
      </c>
      <c r="K262" s="47" t="s">
        <v>3275</v>
      </c>
      <c r="L262" s="47"/>
      <c r="M262" s="25"/>
      <c r="N262" s="52"/>
      <c r="O262" s="77" t="str">
        <f t="shared" si="45"/>
        <v>80I</v>
      </c>
      <c r="P262" s="91">
        <f t="shared" si="46"/>
        <v>80</v>
      </c>
      <c r="Q262" s="91">
        <f t="shared" si="47"/>
        <v>0</v>
      </c>
      <c r="R262" s="91">
        <f t="shared" si="48"/>
        <v>0</v>
      </c>
      <c r="S262" s="91">
        <f t="shared" si="49"/>
        <v>0</v>
      </c>
      <c r="T262" s="91">
        <f t="shared" si="50"/>
        <v>80</v>
      </c>
      <c r="U262" s="92" t="str">
        <f t="shared" si="51"/>
        <v>80I</v>
      </c>
      <c r="V262" s="93">
        <f t="shared" si="52"/>
        <v>0</v>
      </c>
      <c r="W262" s="92" t="str">
        <f t="shared" si="53"/>
        <v>80I</v>
      </c>
      <c r="X262" s="93">
        <f t="shared" si="54"/>
        <v>0</v>
      </c>
      <c r="Y262" s="36" t="str">
        <f ca="1">LOOKUP(G262,Paramètres!$A$1:$A$20,Paramètres!$C$1:$C$21)</f>
        <v>-11</v>
      </c>
      <c r="Z262" s="25">
        <v>2007</v>
      </c>
      <c r="AA262" s="25" t="s">
        <v>1156</v>
      </c>
      <c r="AB262" s="59" t="s">
        <v>3224</v>
      </c>
      <c r="AC262" s="42"/>
      <c r="AD262" s="42" t="str">
        <f>IF(ISNA(VLOOKUP(D262,'Liste en forme Garçons'!$C:$C,1,FALSE)),"","*")</f>
        <v>*</v>
      </c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</row>
    <row r="263" spans="1:46" s="43" customFormat="1" x14ac:dyDescent="0.35">
      <c r="A263" s="65"/>
      <c r="B263" s="32" t="s">
        <v>3042</v>
      </c>
      <c r="C263" s="46" t="s">
        <v>3041</v>
      </c>
      <c r="D263" s="136" t="s">
        <v>3076</v>
      </c>
      <c r="E263" s="45" t="s">
        <v>665</v>
      </c>
      <c r="F263" s="97" t="str">
        <f>IF(E263="","",IF(COUNTIF(Paramètres!H:H,E263)=1,IF(Paramètres!$E$3=Paramètres!$A$23,"Belfort/Montbéliard",IF(Paramètres!$E$3=Paramètres!$A$24,"Doubs","Franche-Comté")),IF(COUNTIF(Paramètres!I:I,E263)=1,IF(Paramètres!$E$3=Paramètres!$A$23,"Belfort/Montbéliard",IF(Paramètres!$E$3=Paramètres!$A$24,"Belfort","Franche-Comté")),IF(COUNTIF(Paramètres!J:J,E263)=1,IF(Paramètres!$E$3=Paramètres!$A$25,"Franche-Comté","Haute-Saône"),IF(COUNTIF(Paramètres!K:K,E263)=1,IF(Paramètres!$E$3=Paramètres!$A$25,"Franche-Comté","Jura"),IF(COUNTIF(Paramètres!G:G,E263)=1,IF(Paramètres!$E$3=Paramètres!$A$23,"Besançon",IF(Paramètres!$E$3=Paramètres!$A$24,"Doubs","Franche-Comté")),"*** INCONNU ***"))))))</f>
        <v>Franche-Comté</v>
      </c>
      <c r="G263" s="36">
        <f>LOOKUP(Z263-Paramètres!$E$1,Paramètres!$A$1:$A$20)</f>
        <v>-9</v>
      </c>
      <c r="H263" s="36" t="str">
        <f>LOOKUP(G263,Paramètres!$A$1:$B$20)</f>
        <v>P</v>
      </c>
      <c r="I263" s="37">
        <f t="shared" si="44"/>
        <v>5</v>
      </c>
      <c r="J263" s="118">
        <v>500</v>
      </c>
      <c r="K263" s="47" t="s">
        <v>3276</v>
      </c>
      <c r="L263" s="47"/>
      <c r="M263" s="25"/>
      <c r="N263" s="52"/>
      <c r="O263" s="77" t="str">
        <f t="shared" si="45"/>
        <v>75I</v>
      </c>
      <c r="P263" s="91">
        <f t="shared" si="46"/>
        <v>75</v>
      </c>
      <c r="Q263" s="91">
        <f t="shared" si="47"/>
        <v>0</v>
      </c>
      <c r="R263" s="91">
        <f t="shared" si="48"/>
        <v>0</v>
      </c>
      <c r="S263" s="91">
        <f t="shared" si="49"/>
        <v>0</v>
      </c>
      <c r="T263" s="91">
        <f t="shared" si="50"/>
        <v>75</v>
      </c>
      <c r="U263" s="92" t="str">
        <f t="shared" si="51"/>
        <v>75I</v>
      </c>
      <c r="V263" s="93">
        <f t="shared" si="52"/>
        <v>0</v>
      </c>
      <c r="W263" s="92" t="str">
        <f t="shared" si="53"/>
        <v>75I</v>
      </c>
      <c r="X263" s="93">
        <f t="shared" si="54"/>
        <v>0</v>
      </c>
      <c r="Y263" s="36" t="str">
        <f ca="1">LOOKUP(G263,Paramètres!$A$1:$A$20,Paramètres!$C$1:$C$21)</f>
        <v>-11</v>
      </c>
      <c r="Z263" s="25">
        <v>2007</v>
      </c>
      <c r="AA263" s="25" t="s">
        <v>1156</v>
      </c>
      <c r="AB263" s="59" t="s">
        <v>3277</v>
      </c>
      <c r="AC263" s="42"/>
      <c r="AD263" s="42" t="str">
        <f>IF(ISNA(VLOOKUP(D263,'Liste en forme Garçons'!$C:$C,1,FALSE)),"","*")</f>
        <v>*</v>
      </c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</row>
    <row r="264" spans="1:46" s="43" customFormat="1" x14ac:dyDescent="0.35">
      <c r="A264" s="65"/>
      <c r="B264" s="32" t="s">
        <v>406</v>
      </c>
      <c r="C264" s="46" t="s">
        <v>499</v>
      </c>
      <c r="D264" s="136" t="s">
        <v>2595</v>
      </c>
      <c r="E264" s="64" t="s">
        <v>70</v>
      </c>
      <c r="F264" s="97" t="str">
        <f>IF(E264="","",IF(COUNTIF(Paramètres!H:H,E264)=1,IF(Paramètres!$E$3=Paramètres!$A$23,"Belfort/Montbéliard",IF(Paramètres!$E$3=Paramètres!$A$24,"Doubs","Franche-Comté")),IF(COUNTIF(Paramètres!I:I,E264)=1,IF(Paramètres!$E$3=Paramètres!$A$23,"Belfort/Montbéliard",IF(Paramètres!$E$3=Paramètres!$A$24,"Belfort","Franche-Comté")),IF(COUNTIF(Paramètres!J:J,E264)=1,IF(Paramètres!$E$3=Paramètres!$A$25,"Franche-Comté","Haute-Saône"),IF(COUNTIF(Paramètres!K:K,E264)=1,IF(Paramètres!$E$3=Paramètres!$A$25,"Franche-Comté","Jura"),IF(COUNTIF(Paramètres!G:G,E264)=1,IF(Paramètres!$E$3=Paramètres!$A$23,"Besançon",IF(Paramètres!$E$3=Paramètres!$A$24,"Doubs","Franche-Comté")),"*** INCONNU ***"))))))</f>
        <v>Franche-Comté</v>
      </c>
      <c r="G264" s="36">
        <f>LOOKUP(Z264-Paramètres!$E$1,Paramètres!$A$1:$A$20)</f>
        <v>-9</v>
      </c>
      <c r="H264" s="36" t="str">
        <f>LOOKUP(G264,Paramètres!$A$1:$B$20)</f>
        <v>P</v>
      </c>
      <c r="I264" s="37">
        <f t="shared" si="44"/>
        <v>5</v>
      </c>
      <c r="J264" s="118">
        <v>500</v>
      </c>
      <c r="K264" s="25" t="s">
        <v>3278</v>
      </c>
      <c r="L264" s="47"/>
      <c r="M264" s="47"/>
      <c r="N264" s="52"/>
      <c r="O264" s="77" t="str">
        <f t="shared" si="45"/>
        <v>60I</v>
      </c>
      <c r="P264" s="91">
        <f t="shared" si="46"/>
        <v>60</v>
      </c>
      <c r="Q264" s="91">
        <f t="shared" si="47"/>
        <v>0</v>
      </c>
      <c r="R264" s="91">
        <f t="shared" si="48"/>
        <v>0</v>
      </c>
      <c r="S264" s="91">
        <f t="shared" si="49"/>
        <v>0</v>
      </c>
      <c r="T264" s="91">
        <f t="shared" si="50"/>
        <v>60</v>
      </c>
      <c r="U264" s="92" t="str">
        <f t="shared" si="51"/>
        <v>60I</v>
      </c>
      <c r="V264" s="93">
        <f t="shared" si="52"/>
        <v>0</v>
      </c>
      <c r="W264" s="92" t="str">
        <f t="shared" si="53"/>
        <v>60I</v>
      </c>
      <c r="X264" s="93">
        <f t="shared" si="54"/>
        <v>0</v>
      </c>
      <c r="Y264" s="36" t="str">
        <f ca="1">LOOKUP(G264,Paramètres!$A$1:$A$20,Paramètres!$C$1:$C$21)</f>
        <v>-11</v>
      </c>
      <c r="Z264" s="25">
        <v>2007</v>
      </c>
      <c r="AA264" s="25" t="s">
        <v>1156</v>
      </c>
      <c r="AB264" s="59" t="s">
        <v>3224</v>
      </c>
      <c r="AC264" s="42"/>
      <c r="AD264" s="42" t="str">
        <f>IF(ISNA(VLOOKUP(D264,'Liste en forme Garçons'!$C:$C,1,FALSE)),"","*")</f>
        <v>*</v>
      </c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</row>
    <row r="265" spans="1:46" s="43" customFormat="1" x14ac:dyDescent="0.35">
      <c r="A265" s="65"/>
      <c r="B265" s="32" t="s">
        <v>876</v>
      </c>
      <c r="C265" s="46" t="s">
        <v>717</v>
      </c>
      <c r="D265" s="136" t="s">
        <v>1521</v>
      </c>
      <c r="E265" s="45" t="s">
        <v>672</v>
      </c>
      <c r="F265" s="97" t="str">
        <f>IF(E265="","",IF(COUNTIF(Paramètres!H:H,E265)=1,IF(Paramètres!$E$3=Paramètres!$A$23,"Belfort/Montbéliard",IF(Paramètres!$E$3=Paramètres!$A$24,"Doubs","Franche-Comté")),IF(COUNTIF(Paramètres!I:I,E265)=1,IF(Paramètres!$E$3=Paramètres!$A$23,"Belfort/Montbéliard",IF(Paramètres!$E$3=Paramètres!$A$24,"Belfort","Franche-Comté")),IF(COUNTIF(Paramètres!J:J,E265)=1,IF(Paramètres!$E$3=Paramètres!$A$25,"Franche-Comté","Haute-Saône"),IF(COUNTIF(Paramètres!K:K,E265)=1,IF(Paramètres!$E$3=Paramètres!$A$25,"Franche-Comté","Jura"),IF(COUNTIF(Paramètres!G:G,E265)=1,IF(Paramètres!$E$3=Paramètres!$A$23,"Besançon",IF(Paramètres!$E$3=Paramètres!$A$24,"Doubs","Franche-Comté")),"*** INCONNU ***"))))))</f>
        <v>Franche-Comté</v>
      </c>
      <c r="G265" s="36">
        <f>LOOKUP(Z265-Paramètres!$E$1,Paramètres!$A$1:$A$20)</f>
        <v>-9</v>
      </c>
      <c r="H265" s="36" t="str">
        <f>LOOKUP(G265,Paramètres!$A$1:$B$20)</f>
        <v>P</v>
      </c>
      <c r="I265" s="37">
        <f t="shared" si="44"/>
        <v>5</v>
      </c>
      <c r="J265" s="118">
        <v>500</v>
      </c>
      <c r="K265" s="1" t="s">
        <v>3279</v>
      </c>
      <c r="L265" s="1"/>
      <c r="M265" s="1"/>
      <c r="N265" s="2"/>
      <c r="O265" s="77" t="str">
        <f t="shared" si="45"/>
        <v>50I</v>
      </c>
      <c r="P265" s="91">
        <f t="shared" si="46"/>
        <v>50</v>
      </c>
      <c r="Q265" s="91">
        <f t="shared" si="47"/>
        <v>0</v>
      </c>
      <c r="R265" s="91">
        <f t="shared" si="48"/>
        <v>0</v>
      </c>
      <c r="S265" s="91">
        <f t="shared" si="49"/>
        <v>0</v>
      </c>
      <c r="T265" s="91">
        <f t="shared" si="50"/>
        <v>50</v>
      </c>
      <c r="U265" s="92" t="str">
        <f t="shared" si="51"/>
        <v>50I</v>
      </c>
      <c r="V265" s="93">
        <f t="shared" si="52"/>
        <v>0</v>
      </c>
      <c r="W265" s="92" t="str">
        <f t="shared" si="53"/>
        <v>50I</v>
      </c>
      <c r="X265" s="93">
        <f t="shared" si="54"/>
        <v>0</v>
      </c>
      <c r="Y265" s="36" t="str">
        <f ca="1">LOOKUP(G265,Paramètres!$A$1:$A$20,Paramètres!$C$1:$C$21)</f>
        <v>-11</v>
      </c>
      <c r="Z265" s="25">
        <v>2008</v>
      </c>
      <c r="AA265" s="25" t="s">
        <v>1156</v>
      </c>
      <c r="AB265" s="59"/>
      <c r="AC265" s="42"/>
      <c r="AD265" s="42" t="str">
        <f>IF(ISNA(VLOOKUP(D265,'Liste en forme Garçons'!$C:$C,1,FALSE)),"","*")</f>
        <v>*</v>
      </c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</row>
    <row r="266" spans="1:46" s="43" customFormat="1" x14ac:dyDescent="0.35">
      <c r="A266" s="65"/>
      <c r="B266" s="32" t="s">
        <v>486</v>
      </c>
      <c r="C266" s="46" t="s">
        <v>2475</v>
      </c>
      <c r="D266" s="136" t="s">
        <v>2596</v>
      </c>
      <c r="E266" s="64" t="s">
        <v>70</v>
      </c>
      <c r="F266" s="97" t="str">
        <f>IF(E266="","",IF(COUNTIF(Paramètres!H:H,E266)=1,IF(Paramètres!$E$3=Paramètres!$A$23,"Belfort/Montbéliard",IF(Paramètres!$E$3=Paramètres!$A$24,"Doubs","Franche-Comté")),IF(COUNTIF(Paramètres!I:I,E266)=1,IF(Paramètres!$E$3=Paramètres!$A$23,"Belfort/Montbéliard",IF(Paramètres!$E$3=Paramètres!$A$24,"Belfort","Franche-Comté")),IF(COUNTIF(Paramètres!J:J,E266)=1,IF(Paramètres!$E$3=Paramètres!$A$25,"Franche-Comté","Haute-Saône"),IF(COUNTIF(Paramètres!K:K,E266)=1,IF(Paramètres!$E$3=Paramètres!$A$25,"Franche-Comté","Jura"),IF(COUNTIF(Paramètres!G:G,E266)=1,IF(Paramètres!$E$3=Paramètres!$A$23,"Besançon",IF(Paramètres!$E$3=Paramètres!$A$24,"Doubs","Franche-Comté")),"*** INCONNU ***"))))))</f>
        <v>Franche-Comté</v>
      </c>
      <c r="G266" s="36">
        <f>LOOKUP(Z266-Paramètres!$E$1,Paramètres!$A$1:$A$20)</f>
        <v>-10</v>
      </c>
      <c r="H266" s="36" t="str">
        <f>LOOKUP(G266,Paramètres!$A$1:$B$20)</f>
        <v>B1</v>
      </c>
      <c r="I266" s="37">
        <f t="shared" si="44"/>
        <v>5</v>
      </c>
      <c r="J266" s="118">
        <v>500</v>
      </c>
      <c r="K266" s="25" t="s">
        <v>3280</v>
      </c>
      <c r="L266" s="47"/>
      <c r="M266" s="47"/>
      <c r="N266" s="52"/>
      <c r="O266" s="77" t="str">
        <f t="shared" si="45"/>
        <v>45I</v>
      </c>
      <c r="P266" s="91">
        <f t="shared" si="46"/>
        <v>45</v>
      </c>
      <c r="Q266" s="91">
        <f t="shared" si="47"/>
        <v>0</v>
      </c>
      <c r="R266" s="91">
        <f t="shared" si="48"/>
        <v>0</v>
      </c>
      <c r="S266" s="91">
        <f t="shared" si="49"/>
        <v>0</v>
      </c>
      <c r="T266" s="91">
        <f t="shared" si="50"/>
        <v>45</v>
      </c>
      <c r="U266" s="92" t="str">
        <f t="shared" si="51"/>
        <v>45I</v>
      </c>
      <c r="V266" s="93">
        <f t="shared" si="52"/>
        <v>0</v>
      </c>
      <c r="W266" s="92" t="str">
        <f t="shared" si="53"/>
        <v>45I</v>
      </c>
      <c r="X266" s="93">
        <f t="shared" si="54"/>
        <v>0</v>
      </c>
      <c r="Y266" s="36" t="str">
        <f ca="1">LOOKUP(G266,Paramètres!$A$1:$A$20,Paramètres!$C$1:$C$21)</f>
        <v>-11</v>
      </c>
      <c r="Z266" s="25">
        <v>2006</v>
      </c>
      <c r="AA266" s="25" t="s">
        <v>1156</v>
      </c>
      <c r="AB266" s="59"/>
      <c r="AC266" s="42"/>
      <c r="AD266" s="42" t="str">
        <f>IF(ISNA(VLOOKUP(D266,'Liste en forme Garçons'!$C:$C,1,FALSE)),"","*")</f>
        <v>*</v>
      </c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</row>
    <row r="267" spans="1:46" s="43" customFormat="1" x14ac:dyDescent="0.35">
      <c r="A267" s="65"/>
      <c r="B267" s="32" t="s">
        <v>38</v>
      </c>
      <c r="C267" s="46" t="s">
        <v>2913</v>
      </c>
      <c r="D267" s="136" t="s">
        <v>2992</v>
      </c>
      <c r="E267" s="45" t="s">
        <v>2984</v>
      </c>
      <c r="F267" s="97" t="str">
        <f>IF(E267="","",IF(COUNTIF(Paramètres!H:H,E267)=1,IF(Paramètres!$E$3=Paramètres!$A$23,"Belfort/Montbéliard",IF(Paramètres!$E$3=Paramètres!$A$24,"Doubs","Franche-Comté")),IF(COUNTIF(Paramètres!I:I,E267)=1,IF(Paramètres!$E$3=Paramètres!$A$23,"Belfort/Montbéliard",IF(Paramètres!$E$3=Paramètres!$A$24,"Belfort","Franche-Comté")),IF(COUNTIF(Paramètres!J:J,E267)=1,IF(Paramètres!$E$3=Paramètres!$A$25,"Franche-Comté","Haute-Saône"),IF(COUNTIF(Paramètres!K:K,E267)=1,IF(Paramètres!$E$3=Paramètres!$A$25,"Franche-Comté","Jura"),IF(COUNTIF(Paramètres!G:G,E267)=1,IF(Paramètres!$E$3=Paramètres!$A$23,"Besançon",IF(Paramètres!$E$3=Paramètres!$A$24,"Doubs","Franche-Comté")),"*** INCONNU ***"))))))</f>
        <v>Franche-Comté</v>
      </c>
      <c r="G267" s="36">
        <f>LOOKUP(Z267-Paramètres!$E$1,Paramètres!$A$1:$A$20)</f>
        <v>-9</v>
      </c>
      <c r="H267" s="36" t="str">
        <f>LOOKUP(G267,Paramètres!$A$1:$B$20)</f>
        <v>P</v>
      </c>
      <c r="I267" s="37">
        <f t="shared" si="44"/>
        <v>5</v>
      </c>
      <c r="J267" s="118">
        <v>500</v>
      </c>
      <c r="K267" s="47" t="s">
        <v>3281</v>
      </c>
      <c r="L267" s="47"/>
      <c r="M267" s="25"/>
      <c r="N267" s="52"/>
      <c r="O267" s="77" t="str">
        <f t="shared" si="45"/>
        <v>35I</v>
      </c>
      <c r="P267" s="91">
        <f t="shared" si="46"/>
        <v>35</v>
      </c>
      <c r="Q267" s="91">
        <f t="shared" si="47"/>
        <v>0</v>
      </c>
      <c r="R267" s="91">
        <f t="shared" si="48"/>
        <v>0</v>
      </c>
      <c r="S267" s="91">
        <f t="shared" si="49"/>
        <v>0</v>
      </c>
      <c r="T267" s="91">
        <f t="shared" si="50"/>
        <v>35</v>
      </c>
      <c r="U267" s="92" t="str">
        <f t="shared" si="51"/>
        <v>35I</v>
      </c>
      <c r="V267" s="93">
        <f t="shared" si="52"/>
        <v>0</v>
      </c>
      <c r="W267" s="92" t="str">
        <f t="shared" si="53"/>
        <v>35I</v>
      </c>
      <c r="X267" s="93">
        <f t="shared" si="54"/>
        <v>0</v>
      </c>
      <c r="Y267" s="36" t="str">
        <f ca="1">LOOKUP(G267,Paramètres!$A$1:$A$20,Paramètres!$C$1:$C$21)</f>
        <v>-11</v>
      </c>
      <c r="Z267" s="25">
        <v>2008</v>
      </c>
      <c r="AA267" s="25" t="s">
        <v>1156</v>
      </c>
      <c r="AB267" s="59"/>
      <c r="AC267" s="42"/>
      <c r="AD267" s="42" t="str">
        <f>IF(ISNA(VLOOKUP(D267,'Liste en forme Garçons'!$C:$C,1,FALSE)),"","*")</f>
        <v>*</v>
      </c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</row>
    <row r="268" spans="1:46" s="43" customFormat="1" x14ac:dyDescent="0.35">
      <c r="A268" s="65"/>
      <c r="B268" s="32" t="s">
        <v>3282</v>
      </c>
      <c r="C268" s="46" t="s">
        <v>3283</v>
      </c>
      <c r="D268" s="136" t="s">
        <v>3284</v>
      </c>
      <c r="E268" s="45" t="s">
        <v>1120</v>
      </c>
      <c r="F268" s="97" t="str">
        <f>IF(E268="","",IF(COUNTIF(Paramètres!H:H,E268)=1,IF(Paramètres!$E$3=Paramètres!$A$23,"Belfort/Montbéliard",IF(Paramètres!$E$3=Paramètres!$A$24,"Doubs","Franche-Comté")),IF(COUNTIF(Paramètres!I:I,E268)=1,IF(Paramètres!$E$3=Paramètres!$A$23,"Belfort/Montbéliard",IF(Paramètres!$E$3=Paramètres!$A$24,"Belfort","Franche-Comté")),IF(COUNTIF(Paramètres!J:J,E268)=1,IF(Paramètres!$E$3=Paramètres!$A$25,"Franche-Comté","Haute-Saône"),IF(COUNTIF(Paramètres!K:K,E268)=1,IF(Paramètres!$E$3=Paramètres!$A$25,"Franche-Comté","Jura"),IF(COUNTIF(Paramètres!G:G,E268)=1,IF(Paramètres!$E$3=Paramètres!$A$23,"Besançon",IF(Paramètres!$E$3=Paramètres!$A$24,"Doubs","Franche-Comté")),"*** INCONNU ***"))))))</f>
        <v>Franche-Comté</v>
      </c>
      <c r="G268" s="36">
        <f>LOOKUP(Z268-Paramètres!$E$1,Paramètres!$A$1:$A$20)</f>
        <v>-9</v>
      </c>
      <c r="H268" s="36" t="str">
        <f>LOOKUP(G268,Paramètres!$A$1:$B$20)</f>
        <v>P</v>
      </c>
      <c r="I268" s="37">
        <f t="shared" si="44"/>
        <v>5</v>
      </c>
      <c r="J268" s="118">
        <v>500</v>
      </c>
      <c r="K268" s="47" t="s">
        <v>3285</v>
      </c>
      <c r="L268" s="47"/>
      <c r="M268" s="25"/>
      <c r="N268" s="52"/>
      <c r="O268" s="77" t="str">
        <f t="shared" si="45"/>
        <v>33I</v>
      </c>
      <c r="P268" s="91">
        <f t="shared" si="46"/>
        <v>33</v>
      </c>
      <c r="Q268" s="91">
        <f t="shared" si="47"/>
        <v>0</v>
      </c>
      <c r="R268" s="91">
        <f t="shared" si="48"/>
        <v>0</v>
      </c>
      <c r="S268" s="91">
        <f t="shared" si="49"/>
        <v>0</v>
      </c>
      <c r="T268" s="91">
        <f t="shared" si="50"/>
        <v>33</v>
      </c>
      <c r="U268" s="92" t="str">
        <f t="shared" si="51"/>
        <v>33I</v>
      </c>
      <c r="V268" s="93">
        <f t="shared" si="52"/>
        <v>0</v>
      </c>
      <c r="W268" s="92" t="str">
        <f t="shared" si="53"/>
        <v>33I</v>
      </c>
      <c r="X268" s="93">
        <f t="shared" si="54"/>
        <v>0</v>
      </c>
      <c r="Y268" s="36" t="str">
        <f ca="1">LOOKUP(G268,Paramètres!$A$1:$A$20,Paramètres!$C$1:$C$21)</f>
        <v>-11</v>
      </c>
      <c r="Z268" s="25">
        <v>2008</v>
      </c>
      <c r="AA268" s="25" t="s">
        <v>1156</v>
      </c>
      <c r="AB268" s="59"/>
      <c r="AC268" s="42"/>
      <c r="AD268" s="42" t="str">
        <f>IF(ISNA(VLOOKUP(D268,'Liste en forme Garçons'!$C:$C,1,FALSE)),"","*")</f>
        <v>*</v>
      </c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</row>
    <row r="269" spans="1:46" s="43" customFormat="1" x14ac:dyDescent="0.35">
      <c r="A269" s="65"/>
      <c r="B269" s="32" t="s">
        <v>2702</v>
      </c>
      <c r="C269" s="46" t="s">
        <v>294</v>
      </c>
      <c r="D269" s="136" t="s">
        <v>2841</v>
      </c>
      <c r="E269" s="45" t="s">
        <v>50</v>
      </c>
      <c r="F269" s="97" t="str">
        <f>IF(E269="","",IF(COUNTIF(Paramètres!H:H,E269)=1,IF(Paramètres!$E$3=Paramètres!$A$23,"Belfort/Montbéliard",IF(Paramètres!$E$3=Paramètres!$A$24,"Doubs","Franche-Comté")),IF(COUNTIF(Paramètres!I:I,E269)=1,IF(Paramètres!$E$3=Paramètres!$A$23,"Belfort/Montbéliard",IF(Paramètres!$E$3=Paramètres!$A$24,"Belfort","Franche-Comté")),IF(COUNTIF(Paramètres!J:J,E269)=1,IF(Paramètres!$E$3=Paramètres!$A$25,"Franche-Comté","Haute-Saône"),IF(COUNTIF(Paramètres!K:K,E269)=1,IF(Paramètres!$E$3=Paramètres!$A$25,"Franche-Comté","Jura"),IF(COUNTIF(Paramètres!G:G,E269)=1,IF(Paramètres!$E$3=Paramètres!$A$23,"Besançon",IF(Paramètres!$E$3=Paramètres!$A$24,"Doubs","Franche-Comté")),"*** INCONNU ***"))))))</f>
        <v>Franche-Comté</v>
      </c>
      <c r="G269" s="36">
        <f>LOOKUP(Z269-Paramètres!$E$1,Paramètres!$A$1:$A$20)</f>
        <v>-9</v>
      </c>
      <c r="H269" s="36" t="str">
        <f>LOOKUP(G269,Paramètres!$A$1:$B$20)</f>
        <v>P</v>
      </c>
      <c r="I269" s="37">
        <f t="shared" si="44"/>
        <v>5</v>
      </c>
      <c r="J269" s="118">
        <v>500</v>
      </c>
      <c r="K269" s="47" t="s">
        <v>3286</v>
      </c>
      <c r="L269" s="47"/>
      <c r="M269" s="25"/>
      <c r="N269" s="52"/>
      <c r="O269" s="77" t="str">
        <f t="shared" si="45"/>
        <v>21I</v>
      </c>
      <c r="P269" s="91">
        <f t="shared" si="46"/>
        <v>21</v>
      </c>
      <c r="Q269" s="91">
        <f t="shared" si="47"/>
        <v>0</v>
      </c>
      <c r="R269" s="91">
        <f t="shared" si="48"/>
        <v>0</v>
      </c>
      <c r="S269" s="91">
        <f t="shared" si="49"/>
        <v>0</v>
      </c>
      <c r="T269" s="91">
        <f t="shared" si="50"/>
        <v>21</v>
      </c>
      <c r="U269" s="92" t="str">
        <f t="shared" si="51"/>
        <v>21I</v>
      </c>
      <c r="V269" s="93">
        <f t="shared" si="52"/>
        <v>0</v>
      </c>
      <c r="W269" s="92" t="str">
        <f t="shared" si="53"/>
        <v>21I</v>
      </c>
      <c r="X269" s="93">
        <f t="shared" si="54"/>
        <v>0</v>
      </c>
      <c r="Y269" s="36" t="str">
        <f ca="1">LOOKUP(G269,Paramètres!$A$1:$A$20,Paramètres!$C$1:$C$21)</f>
        <v>-11</v>
      </c>
      <c r="Z269" s="25">
        <v>2008</v>
      </c>
      <c r="AA269" s="25" t="s">
        <v>1156</v>
      </c>
      <c r="AB269" s="59"/>
      <c r="AC269" s="42"/>
      <c r="AD269" s="42" t="str">
        <f>IF(ISNA(VLOOKUP(D269,'Liste en forme Garçons'!$C:$C,1,FALSE)),"","*")</f>
        <v>*</v>
      </c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</row>
    <row r="270" spans="1:46" s="43" customFormat="1" x14ac:dyDescent="0.35">
      <c r="A270" s="65"/>
      <c r="B270" s="32" t="s">
        <v>870</v>
      </c>
      <c r="C270" s="46" t="s">
        <v>641</v>
      </c>
      <c r="D270" s="136" t="s">
        <v>3071</v>
      </c>
      <c r="E270" s="45" t="s">
        <v>334</v>
      </c>
      <c r="F270" s="97" t="str">
        <f>IF(E270="","",IF(COUNTIF(Paramètres!H:H,E270)=1,IF(Paramètres!$E$3=Paramètres!$A$23,"Belfort/Montbéliard",IF(Paramètres!$E$3=Paramètres!$A$24,"Doubs","Franche-Comté")),IF(COUNTIF(Paramètres!I:I,E270)=1,IF(Paramètres!$E$3=Paramètres!$A$23,"Belfort/Montbéliard",IF(Paramètres!$E$3=Paramètres!$A$24,"Belfort","Franche-Comté")),IF(COUNTIF(Paramètres!J:J,E270)=1,IF(Paramètres!$E$3=Paramètres!$A$25,"Franche-Comté","Haute-Saône"),IF(COUNTIF(Paramètres!K:K,E270)=1,IF(Paramètres!$E$3=Paramètres!$A$25,"Franche-Comté","Jura"),IF(COUNTIF(Paramètres!G:G,E270)=1,IF(Paramètres!$E$3=Paramètres!$A$23,"Besançon",IF(Paramètres!$E$3=Paramètres!$A$24,"Doubs","Franche-Comté")),"*** INCONNU ***"))))))</f>
        <v>Franche-Comté</v>
      </c>
      <c r="G270" s="36">
        <f>LOOKUP(Z270-Paramètres!$E$1,Paramètres!$A$1:$A$20)</f>
        <v>-9</v>
      </c>
      <c r="H270" s="36" t="str">
        <f>LOOKUP(G270,Paramètres!$A$1:$B$20)</f>
        <v>P</v>
      </c>
      <c r="I270" s="37">
        <f t="shared" si="44"/>
        <v>5</v>
      </c>
      <c r="J270" s="118">
        <v>500</v>
      </c>
      <c r="K270" s="47" t="s">
        <v>3287</v>
      </c>
      <c r="L270" s="47"/>
      <c r="M270" s="25"/>
      <c r="N270" s="52"/>
      <c r="O270" s="77" t="str">
        <f t="shared" si="45"/>
        <v>20I</v>
      </c>
      <c r="P270" s="91">
        <f t="shared" si="46"/>
        <v>20</v>
      </c>
      <c r="Q270" s="91">
        <f t="shared" si="47"/>
        <v>0</v>
      </c>
      <c r="R270" s="91">
        <f t="shared" si="48"/>
        <v>0</v>
      </c>
      <c r="S270" s="91">
        <f t="shared" si="49"/>
        <v>0</v>
      </c>
      <c r="T270" s="91">
        <f t="shared" si="50"/>
        <v>20</v>
      </c>
      <c r="U270" s="92" t="str">
        <f t="shared" si="51"/>
        <v>20I</v>
      </c>
      <c r="V270" s="93">
        <f t="shared" si="52"/>
        <v>0</v>
      </c>
      <c r="W270" s="92" t="str">
        <f t="shared" si="53"/>
        <v>20I</v>
      </c>
      <c r="X270" s="93">
        <f t="shared" si="54"/>
        <v>0</v>
      </c>
      <c r="Y270" s="36" t="str">
        <f ca="1">LOOKUP(G270,Paramètres!$A$1:$A$20,Paramètres!$C$1:$C$21)</f>
        <v>-11</v>
      </c>
      <c r="Z270" s="25">
        <v>2007</v>
      </c>
      <c r="AA270" s="25" t="s">
        <v>1156</v>
      </c>
      <c r="AB270" s="59"/>
      <c r="AC270" s="42"/>
      <c r="AD270" s="42" t="str">
        <f>IF(ISNA(VLOOKUP(D270,'Liste en forme Garçons'!$C:$C,1,FALSE)),"","*")</f>
        <v>*</v>
      </c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</row>
    <row r="271" spans="1:46" s="43" customFormat="1" x14ac:dyDescent="0.35">
      <c r="A271" s="65"/>
      <c r="B271" s="32" t="s">
        <v>3029</v>
      </c>
      <c r="C271" s="46" t="s">
        <v>3028</v>
      </c>
      <c r="D271" s="136" t="s">
        <v>3067</v>
      </c>
      <c r="E271" s="45" t="s">
        <v>1123</v>
      </c>
      <c r="F271" s="97" t="str">
        <f>IF(E271="","",IF(COUNTIF(Paramètres!H:H,E271)=1,IF(Paramètres!$E$3=Paramètres!$A$23,"Belfort/Montbéliard",IF(Paramètres!$E$3=Paramètres!$A$24,"Doubs","Franche-Comté")),IF(COUNTIF(Paramètres!I:I,E271)=1,IF(Paramètres!$E$3=Paramètres!$A$23,"Belfort/Montbéliard",IF(Paramètres!$E$3=Paramètres!$A$24,"Belfort","Franche-Comté")),IF(COUNTIF(Paramètres!J:J,E271)=1,IF(Paramètres!$E$3=Paramètres!$A$25,"Franche-Comté","Haute-Saône"),IF(COUNTIF(Paramètres!K:K,E271)=1,IF(Paramètres!$E$3=Paramètres!$A$25,"Franche-Comté","Jura"),IF(COUNTIF(Paramètres!G:G,E271)=1,IF(Paramètres!$E$3=Paramètres!$A$23,"Besançon",IF(Paramètres!$E$3=Paramètres!$A$24,"Doubs","Franche-Comté")),"*** INCONNU ***"))))))</f>
        <v>Franche-Comté</v>
      </c>
      <c r="G271" s="36">
        <f>LOOKUP(Z271-Paramètres!$E$1,Paramètres!$A$1:$A$20)</f>
        <v>-9</v>
      </c>
      <c r="H271" s="36" t="str">
        <f>LOOKUP(G271,Paramètres!$A$1:$B$20)</f>
        <v>P</v>
      </c>
      <c r="I271" s="37">
        <f t="shared" si="44"/>
        <v>5</v>
      </c>
      <c r="J271" s="118">
        <v>500</v>
      </c>
      <c r="K271" s="47" t="s">
        <v>3288</v>
      </c>
      <c r="L271" s="47"/>
      <c r="M271" s="25"/>
      <c r="N271" s="52"/>
      <c r="O271" s="77" t="str">
        <f t="shared" si="45"/>
        <v>12I</v>
      </c>
      <c r="P271" s="91">
        <f t="shared" si="46"/>
        <v>12</v>
      </c>
      <c r="Q271" s="91">
        <f t="shared" si="47"/>
        <v>0</v>
      </c>
      <c r="R271" s="91">
        <f t="shared" si="48"/>
        <v>0</v>
      </c>
      <c r="S271" s="91">
        <f t="shared" si="49"/>
        <v>0</v>
      </c>
      <c r="T271" s="91">
        <f t="shared" si="50"/>
        <v>12</v>
      </c>
      <c r="U271" s="92" t="str">
        <f t="shared" si="51"/>
        <v>12I</v>
      </c>
      <c r="V271" s="93">
        <f t="shared" si="52"/>
        <v>0</v>
      </c>
      <c r="W271" s="92" t="str">
        <f t="shared" si="53"/>
        <v>12I</v>
      </c>
      <c r="X271" s="93">
        <f t="shared" si="54"/>
        <v>0</v>
      </c>
      <c r="Y271" s="36" t="str">
        <f ca="1">LOOKUP(G271,Paramètres!$A$1:$A$20,Paramètres!$C$1:$C$21)</f>
        <v>-11</v>
      </c>
      <c r="Z271" s="25">
        <v>2008</v>
      </c>
      <c r="AA271" s="25" t="s">
        <v>1156</v>
      </c>
      <c r="AB271" s="59"/>
      <c r="AC271" s="42"/>
      <c r="AD271" s="42" t="str">
        <f>IF(ISNA(VLOOKUP(D271,'Liste en forme Garçons'!$C:$C,1,FALSE)),"","*")</f>
        <v>*</v>
      </c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</row>
    <row r="272" spans="1:46" s="43" customFormat="1" x14ac:dyDescent="0.35">
      <c r="A272" s="65"/>
      <c r="B272" s="32" t="s">
        <v>9</v>
      </c>
      <c r="C272" s="46" t="s">
        <v>3289</v>
      </c>
      <c r="D272" s="136" t="s">
        <v>3290</v>
      </c>
      <c r="E272" s="45" t="s">
        <v>334</v>
      </c>
      <c r="F272" s="97" t="str">
        <f>IF(E272="","",IF(COUNTIF(Paramètres!H:H,E272)=1,IF(Paramètres!$E$3=Paramètres!$A$23,"Belfort/Montbéliard",IF(Paramètres!$E$3=Paramètres!$A$24,"Doubs","Franche-Comté")),IF(COUNTIF(Paramètres!I:I,E272)=1,IF(Paramètres!$E$3=Paramètres!$A$23,"Belfort/Montbéliard",IF(Paramètres!$E$3=Paramètres!$A$24,"Belfort","Franche-Comté")),IF(COUNTIF(Paramètres!J:J,E272)=1,IF(Paramètres!$E$3=Paramètres!$A$25,"Franche-Comté","Haute-Saône"),IF(COUNTIF(Paramètres!K:K,E272)=1,IF(Paramètres!$E$3=Paramètres!$A$25,"Franche-Comté","Jura"),IF(COUNTIF(Paramètres!G:G,E272)=1,IF(Paramètres!$E$3=Paramètres!$A$23,"Besançon",IF(Paramètres!$E$3=Paramètres!$A$24,"Doubs","Franche-Comté")),"*** INCONNU ***"))))))</f>
        <v>Franche-Comté</v>
      </c>
      <c r="G272" s="36">
        <f>LOOKUP(Z272-Paramètres!$E$1,Paramètres!$A$1:$A$20)</f>
        <v>-9</v>
      </c>
      <c r="H272" s="36" t="str">
        <f>LOOKUP(G272,Paramètres!$A$1:$B$20)</f>
        <v>P</v>
      </c>
      <c r="I272" s="37">
        <f t="shared" si="44"/>
        <v>5</v>
      </c>
      <c r="J272" s="118">
        <v>500</v>
      </c>
      <c r="K272" s="47" t="s">
        <v>3291</v>
      </c>
      <c r="L272" s="47"/>
      <c r="M272" s="25"/>
      <c r="N272" s="52"/>
      <c r="O272" s="77" t="str">
        <f t="shared" si="45"/>
        <v>10I</v>
      </c>
      <c r="P272" s="91">
        <f t="shared" si="46"/>
        <v>10</v>
      </c>
      <c r="Q272" s="91">
        <f t="shared" si="47"/>
        <v>0</v>
      </c>
      <c r="R272" s="91">
        <f t="shared" si="48"/>
        <v>0</v>
      </c>
      <c r="S272" s="91">
        <f t="shared" si="49"/>
        <v>0</v>
      </c>
      <c r="T272" s="91">
        <f t="shared" si="50"/>
        <v>10</v>
      </c>
      <c r="U272" s="92" t="str">
        <f t="shared" si="51"/>
        <v>10I</v>
      </c>
      <c r="V272" s="93">
        <f t="shared" si="52"/>
        <v>0</v>
      </c>
      <c r="W272" s="92" t="str">
        <f t="shared" si="53"/>
        <v>10I</v>
      </c>
      <c r="X272" s="93">
        <f t="shared" si="54"/>
        <v>0</v>
      </c>
      <c r="Y272" s="36" t="str">
        <f ca="1">LOOKUP(G272,Paramètres!$A$1:$A$20,Paramètres!$C$1:$C$21)</f>
        <v>-11</v>
      </c>
      <c r="Z272" s="25">
        <v>2008</v>
      </c>
      <c r="AA272" s="25" t="s">
        <v>1156</v>
      </c>
      <c r="AB272" s="59"/>
      <c r="AC272" s="42"/>
      <c r="AD272" s="42" t="str">
        <f>IF(ISNA(VLOOKUP(D272,'Liste en forme Garçons'!$C:$C,1,FALSE)),"","*")</f>
        <v>*</v>
      </c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</row>
    <row r="273" spans="1:46" s="43" customFormat="1" x14ac:dyDescent="0.35">
      <c r="A273" s="65"/>
      <c r="B273" s="32" t="s">
        <v>142</v>
      </c>
      <c r="C273" s="46" t="s">
        <v>2913</v>
      </c>
      <c r="D273" s="136" t="s">
        <v>2991</v>
      </c>
      <c r="E273" s="45" t="s">
        <v>2984</v>
      </c>
      <c r="F273" s="97" t="str">
        <f>IF(E273="","",IF(COUNTIF(Paramètres!H:H,E273)=1,IF(Paramètres!$E$3=Paramètres!$A$23,"Belfort/Montbéliard",IF(Paramètres!$E$3=Paramètres!$A$24,"Doubs","Franche-Comté")),IF(COUNTIF(Paramètres!I:I,E273)=1,IF(Paramètres!$E$3=Paramètres!$A$23,"Belfort/Montbéliard",IF(Paramètres!$E$3=Paramètres!$A$24,"Belfort","Franche-Comté")),IF(COUNTIF(Paramètres!J:J,E273)=1,IF(Paramètres!$E$3=Paramètres!$A$25,"Franche-Comté","Haute-Saône"),IF(COUNTIF(Paramètres!K:K,E273)=1,IF(Paramètres!$E$3=Paramètres!$A$25,"Franche-Comté","Jura"),IF(COUNTIF(Paramètres!G:G,E273)=1,IF(Paramètres!$E$3=Paramètres!$A$23,"Besançon",IF(Paramètres!$E$3=Paramètres!$A$24,"Doubs","Franche-Comté")),"*** INCONNU ***"))))))</f>
        <v>Franche-Comté</v>
      </c>
      <c r="G273" s="36">
        <f>LOOKUP(Z273-Paramètres!$E$1,Paramètres!$A$1:$A$20)</f>
        <v>-9</v>
      </c>
      <c r="H273" s="36" t="str">
        <f>LOOKUP(G273,Paramètres!$A$1:$B$20)</f>
        <v>P</v>
      </c>
      <c r="I273" s="37">
        <f t="shared" si="44"/>
        <v>5</v>
      </c>
      <c r="J273" s="118">
        <v>500</v>
      </c>
      <c r="K273" s="47" t="s">
        <v>3292</v>
      </c>
      <c r="L273" s="47"/>
      <c r="M273" s="25"/>
      <c r="N273" s="52"/>
      <c r="O273" s="77" t="str">
        <f t="shared" si="45"/>
        <v>2I</v>
      </c>
      <c r="P273" s="91">
        <f t="shared" si="46"/>
        <v>2</v>
      </c>
      <c r="Q273" s="91">
        <f t="shared" si="47"/>
        <v>0</v>
      </c>
      <c r="R273" s="91">
        <f t="shared" si="48"/>
        <v>0</v>
      </c>
      <c r="S273" s="91">
        <f t="shared" si="49"/>
        <v>0</v>
      </c>
      <c r="T273" s="91">
        <f t="shared" si="50"/>
        <v>2</v>
      </c>
      <c r="U273" s="92" t="str">
        <f t="shared" si="51"/>
        <v>2I</v>
      </c>
      <c r="V273" s="93">
        <f t="shared" si="52"/>
        <v>0</v>
      </c>
      <c r="W273" s="92" t="str">
        <f t="shared" si="53"/>
        <v>2I</v>
      </c>
      <c r="X273" s="93">
        <f t="shared" si="54"/>
        <v>0</v>
      </c>
      <c r="Y273" s="36" t="str">
        <f ca="1">LOOKUP(G273,Paramètres!$A$1:$A$20,Paramètres!$C$1:$C$21)</f>
        <v>-11</v>
      </c>
      <c r="Z273" s="25">
        <v>2008</v>
      </c>
      <c r="AA273" s="25" t="s">
        <v>1156</v>
      </c>
      <c r="AB273" s="59"/>
      <c r="AC273" s="42"/>
      <c r="AD273" s="42" t="str">
        <f>IF(ISNA(VLOOKUP(D273,'Liste en forme Garçons'!$C:$C,1,FALSE)),"","*")</f>
        <v>*</v>
      </c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</row>
    <row r="274" spans="1:46" s="43" customFormat="1" x14ac:dyDescent="0.35">
      <c r="A274" s="65"/>
      <c r="B274" s="48" t="s">
        <v>166</v>
      </c>
      <c r="C274" s="46" t="s">
        <v>452</v>
      </c>
      <c r="D274" s="135" t="s">
        <v>1733</v>
      </c>
      <c r="E274" s="45" t="s">
        <v>1120</v>
      </c>
      <c r="F274" s="97" t="str">
        <f>IF(E274="","",IF(COUNTIF(Paramètres!H:H,E274)=1,IF(Paramètres!$E$3=Paramètres!$A$23,"Belfort/Montbéliard",IF(Paramètres!$E$3=Paramètres!$A$24,"Doubs","Franche-Comté")),IF(COUNTIF(Paramètres!I:I,E274)=1,IF(Paramètres!$E$3=Paramètres!$A$23,"Belfort/Montbéliard",IF(Paramètres!$E$3=Paramètres!$A$24,"Belfort","Franche-Comté")),IF(COUNTIF(Paramètres!J:J,E274)=1,IF(Paramètres!$E$3=Paramètres!$A$25,"Franche-Comté","Haute-Saône"),IF(COUNTIF(Paramètres!K:K,E274)=1,IF(Paramètres!$E$3=Paramètres!$A$25,"Franche-Comté","Jura"),IF(COUNTIF(Paramètres!G:G,E274)=1,IF(Paramètres!$E$3=Paramètres!$A$23,"Besançon",IF(Paramètres!$E$3=Paramètres!$A$24,"Doubs","Franche-Comté")),"*** INCONNU ***"))))))</f>
        <v>Franche-Comté</v>
      </c>
      <c r="G274" s="36">
        <f>LOOKUP(Z274-Paramètres!$E$1,Paramètres!$A$1:$A$20)</f>
        <v>-11</v>
      </c>
      <c r="H274" s="36" t="str">
        <f>LOOKUP(G274,Paramètres!$A$1:$B$20)</f>
        <v>B2</v>
      </c>
      <c r="I274" s="37">
        <f t="shared" si="44"/>
        <v>5</v>
      </c>
      <c r="J274" s="118">
        <v>546</v>
      </c>
      <c r="K274" s="25">
        <v>0</v>
      </c>
      <c r="L274" s="47"/>
      <c r="M274" s="47"/>
      <c r="N274" s="38"/>
      <c r="O274" s="77" t="str">
        <f t="shared" si="45"/>
        <v>0</v>
      </c>
      <c r="P274" s="91">
        <f t="shared" si="46"/>
        <v>0</v>
      </c>
      <c r="Q274" s="91">
        <f t="shared" si="47"/>
        <v>0</v>
      </c>
      <c r="R274" s="91">
        <f t="shared" si="48"/>
        <v>0</v>
      </c>
      <c r="S274" s="91">
        <f t="shared" si="49"/>
        <v>0</v>
      </c>
      <c r="T274" s="91">
        <f t="shared" si="50"/>
        <v>0</v>
      </c>
      <c r="U274" s="92" t="str">
        <f t="shared" si="51"/>
        <v>0</v>
      </c>
      <c r="V274" s="93">
        <f t="shared" si="52"/>
        <v>0</v>
      </c>
      <c r="W274" s="92" t="str">
        <f t="shared" si="53"/>
        <v>0</v>
      </c>
      <c r="X274" s="93">
        <f t="shared" si="54"/>
        <v>0</v>
      </c>
      <c r="Y274" s="36" t="str">
        <f ca="1">LOOKUP(G274,Paramètres!$A$1:$A$20,Paramètres!$C$1:$C$21)</f>
        <v>-11</v>
      </c>
      <c r="Z274" s="25">
        <v>2005</v>
      </c>
      <c r="AA274" s="25" t="s">
        <v>1156</v>
      </c>
      <c r="AB274" s="59" t="s">
        <v>3244</v>
      </c>
      <c r="AC274" s="42"/>
      <c r="AD274" s="42" t="str">
        <f>IF(ISNA(VLOOKUP(D274,'Liste en forme Garçons'!$C:$C,1,FALSE)),"","*")</f>
        <v>*</v>
      </c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</row>
    <row r="275" spans="1:46" s="43" customFormat="1" x14ac:dyDescent="0.35">
      <c r="A275" s="65"/>
      <c r="B275" s="32" t="s">
        <v>699</v>
      </c>
      <c r="C275" s="46" t="s">
        <v>706</v>
      </c>
      <c r="D275" s="136" t="s">
        <v>1510</v>
      </c>
      <c r="E275" s="45" t="s">
        <v>696</v>
      </c>
      <c r="F275" s="97" t="str">
        <f>IF(E275="","",IF(COUNTIF(Paramètres!H:H,E275)=1,IF(Paramètres!$E$3=Paramètres!$A$23,"Belfort/Montbéliard",IF(Paramètres!$E$3=Paramètres!$A$24,"Doubs","Franche-Comté")),IF(COUNTIF(Paramètres!I:I,E275)=1,IF(Paramètres!$E$3=Paramètres!$A$23,"Belfort/Montbéliard",IF(Paramètres!$E$3=Paramètres!$A$24,"Belfort","Franche-Comté")),IF(COUNTIF(Paramètres!J:J,E275)=1,IF(Paramètres!$E$3=Paramètres!$A$25,"Franche-Comté","Haute-Saône"),IF(COUNTIF(Paramètres!K:K,E275)=1,IF(Paramètres!$E$3=Paramètres!$A$25,"Franche-Comté","Jura"),IF(COUNTIF(Paramètres!G:G,E275)=1,IF(Paramètres!$E$3=Paramètres!$A$23,"Besançon",IF(Paramètres!$E$3=Paramètres!$A$24,"Doubs","Franche-Comté")),"*** INCONNU ***"))))))</f>
        <v>Franche-Comté</v>
      </c>
      <c r="G275" s="36">
        <f>LOOKUP(Z275-Paramètres!$E$1,Paramètres!$A$1:$A$20)</f>
        <v>-10</v>
      </c>
      <c r="H275" s="36" t="str">
        <f>LOOKUP(G275,Paramètres!$A$1:$B$20)</f>
        <v>B1</v>
      </c>
      <c r="I275" s="37">
        <f t="shared" si="44"/>
        <v>5</v>
      </c>
      <c r="J275" s="118">
        <v>536</v>
      </c>
      <c r="K275" s="47">
        <v>0</v>
      </c>
      <c r="L275" s="47"/>
      <c r="M275" s="25"/>
      <c r="N275" s="52"/>
      <c r="O275" s="77" t="str">
        <f t="shared" si="45"/>
        <v>0</v>
      </c>
      <c r="P275" s="91">
        <f t="shared" si="46"/>
        <v>0</v>
      </c>
      <c r="Q275" s="91">
        <f t="shared" si="47"/>
        <v>0</v>
      </c>
      <c r="R275" s="91">
        <f t="shared" si="48"/>
        <v>0</v>
      </c>
      <c r="S275" s="91">
        <f t="shared" si="49"/>
        <v>0</v>
      </c>
      <c r="T275" s="91">
        <f t="shared" si="50"/>
        <v>0</v>
      </c>
      <c r="U275" s="92" t="str">
        <f t="shared" si="51"/>
        <v>0</v>
      </c>
      <c r="V275" s="93">
        <f t="shared" si="52"/>
        <v>0</v>
      </c>
      <c r="W275" s="92" t="str">
        <f t="shared" si="53"/>
        <v>0</v>
      </c>
      <c r="X275" s="93">
        <f t="shared" si="54"/>
        <v>0</v>
      </c>
      <c r="Y275" s="36" t="str">
        <f ca="1">LOOKUP(G275,Paramètres!$A$1:$A$20,Paramètres!$C$1:$C$21)</f>
        <v>-11</v>
      </c>
      <c r="Z275" s="25">
        <v>2006</v>
      </c>
      <c r="AA275" s="25" t="s">
        <v>1156</v>
      </c>
      <c r="AB275" s="59" t="s">
        <v>3293</v>
      </c>
      <c r="AC275" s="42"/>
      <c r="AD275" s="42" t="str">
        <f>IF(ISNA(VLOOKUP(D275,'Liste en forme Garçons'!$C:$C,1,FALSE)),"","*")</f>
        <v>*</v>
      </c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</row>
    <row r="276" spans="1:46" s="43" customFormat="1" x14ac:dyDescent="0.35">
      <c r="A276" s="65"/>
      <c r="B276" s="250" t="s">
        <v>747</v>
      </c>
      <c r="C276" s="251" t="s">
        <v>748</v>
      </c>
      <c r="D276" s="136" t="s">
        <v>1445</v>
      </c>
      <c r="E276" s="45" t="s">
        <v>842</v>
      </c>
      <c r="F276" s="97" t="str">
        <f>IF(E276="","",IF(COUNTIF(Paramètres!H:H,E276)=1,IF(Paramètres!$E$3=Paramètres!$A$23,"Belfort/Montbéliard",IF(Paramètres!$E$3=Paramètres!$A$24,"Doubs","Franche-Comté")),IF(COUNTIF(Paramètres!I:I,E276)=1,IF(Paramètres!$E$3=Paramètres!$A$23,"Belfort/Montbéliard",IF(Paramètres!$E$3=Paramètres!$A$24,"Belfort","Franche-Comté")),IF(COUNTIF(Paramètres!J:J,E276)=1,IF(Paramètres!$E$3=Paramètres!$A$25,"Franche-Comté","Haute-Saône"),IF(COUNTIF(Paramètres!K:K,E276)=1,IF(Paramètres!$E$3=Paramètres!$A$25,"Franche-Comté","Jura"),IF(COUNTIF(Paramètres!G:G,E276)=1,IF(Paramètres!$E$3=Paramètres!$A$23,"Besançon",IF(Paramètres!$E$3=Paramètres!$A$24,"Doubs","Franche-Comté")),"*** INCONNU ***"))))))</f>
        <v>Franche-Comté</v>
      </c>
      <c r="G276" s="36">
        <f>LOOKUP(Z276-Paramètres!$E$1,Paramètres!$A$1:$A$20)</f>
        <v>-9</v>
      </c>
      <c r="H276" s="36" t="str">
        <f>LOOKUP(G276,Paramètres!$A$1:$B$20)</f>
        <v>P</v>
      </c>
      <c r="I276" s="37">
        <f t="shared" si="44"/>
        <v>5</v>
      </c>
      <c r="J276" s="118">
        <v>525</v>
      </c>
      <c r="K276" s="47">
        <v>0</v>
      </c>
      <c r="L276" s="47"/>
      <c r="M276" s="25"/>
      <c r="N276" s="52"/>
      <c r="O276" s="77" t="str">
        <f t="shared" si="45"/>
        <v>0</v>
      </c>
      <c r="P276" s="91">
        <f t="shared" si="46"/>
        <v>0</v>
      </c>
      <c r="Q276" s="91">
        <f t="shared" si="47"/>
        <v>0</v>
      </c>
      <c r="R276" s="91">
        <f t="shared" si="48"/>
        <v>0</v>
      </c>
      <c r="S276" s="91">
        <f t="shared" si="49"/>
        <v>0</v>
      </c>
      <c r="T276" s="91">
        <f t="shared" si="50"/>
        <v>0</v>
      </c>
      <c r="U276" s="92" t="str">
        <f t="shared" si="51"/>
        <v>0</v>
      </c>
      <c r="V276" s="93">
        <f t="shared" si="52"/>
        <v>0</v>
      </c>
      <c r="W276" s="92" t="str">
        <f t="shared" si="53"/>
        <v>0</v>
      </c>
      <c r="X276" s="93">
        <f t="shared" si="54"/>
        <v>0</v>
      </c>
      <c r="Y276" s="36" t="str">
        <f ca="1">LOOKUP(G276,Paramètres!$A$1:$A$20,Paramètres!$C$1:$C$21)</f>
        <v>-11</v>
      </c>
      <c r="Z276" s="25">
        <v>2007</v>
      </c>
      <c r="AA276" s="25" t="s">
        <v>1156</v>
      </c>
      <c r="AB276" s="59" t="s">
        <v>3239</v>
      </c>
      <c r="AC276" s="42"/>
      <c r="AD276" s="42" t="str">
        <f>IF(ISNA(VLOOKUP(D276,'Liste en forme Garçons'!$C:$C,1,FALSE)),"","*")</f>
        <v>*</v>
      </c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</row>
    <row r="277" spans="1:46" s="43" customFormat="1" x14ac:dyDescent="0.35">
      <c r="A277" s="65"/>
      <c r="B277" s="32" t="s">
        <v>120</v>
      </c>
      <c r="C277" s="46" t="s">
        <v>3217</v>
      </c>
      <c r="D277" s="136" t="s">
        <v>3294</v>
      </c>
      <c r="E277" s="45" t="s">
        <v>105</v>
      </c>
      <c r="F277" s="97" t="str">
        <f>IF(E277="","",IF(COUNTIF(Paramètres!H:H,E277)=1,IF(Paramètres!$E$3=Paramètres!$A$23,"Belfort/Montbéliard",IF(Paramètres!$E$3=Paramètres!$A$24,"Doubs","Franche-Comté")),IF(COUNTIF(Paramètres!I:I,E277)=1,IF(Paramètres!$E$3=Paramètres!$A$23,"Belfort/Montbéliard",IF(Paramètres!$E$3=Paramètres!$A$24,"Belfort","Franche-Comté")),IF(COUNTIF(Paramètres!J:J,E277)=1,IF(Paramètres!$E$3=Paramètres!$A$25,"Franche-Comté","Haute-Saône"),IF(COUNTIF(Paramètres!K:K,E277)=1,IF(Paramètres!$E$3=Paramètres!$A$25,"Franche-Comté","Jura"),IF(COUNTIF(Paramètres!G:G,E277)=1,IF(Paramètres!$E$3=Paramètres!$A$23,"Besançon",IF(Paramètres!$E$3=Paramètres!$A$24,"Doubs","Franche-Comté")),"*** INCONNU ***"))))))</f>
        <v>Franche-Comté</v>
      </c>
      <c r="G277" s="36">
        <f>LOOKUP(Z277-Paramètres!$E$1,Paramètres!$A$1:$A$20)</f>
        <v>-9</v>
      </c>
      <c r="H277" s="36" t="str">
        <f>LOOKUP(G277,Paramètres!$A$1:$B$20)</f>
        <v>P</v>
      </c>
      <c r="I277" s="37">
        <f t="shared" si="44"/>
        <v>5</v>
      </c>
      <c r="J277" s="118">
        <v>500</v>
      </c>
      <c r="K277" s="47" t="s">
        <v>254</v>
      </c>
      <c r="L277" s="47"/>
      <c r="M277" s="25"/>
      <c r="N277" s="52"/>
      <c r="O277" s="77" t="str">
        <f t="shared" si="45"/>
        <v>0</v>
      </c>
      <c r="P277" s="91">
        <f t="shared" si="46"/>
        <v>0</v>
      </c>
      <c r="Q277" s="91">
        <f t="shared" si="47"/>
        <v>0</v>
      </c>
      <c r="R277" s="91">
        <f t="shared" si="48"/>
        <v>0</v>
      </c>
      <c r="S277" s="91">
        <f t="shared" si="49"/>
        <v>0</v>
      </c>
      <c r="T277" s="91">
        <f t="shared" si="50"/>
        <v>0</v>
      </c>
      <c r="U277" s="92" t="str">
        <f t="shared" si="51"/>
        <v>0</v>
      </c>
      <c r="V277" s="93">
        <f t="shared" si="52"/>
        <v>0</v>
      </c>
      <c r="W277" s="92" t="str">
        <f t="shared" si="53"/>
        <v>0</v>
      </c>
      <c r="X277" s="93">
        <f t="shared" si="54"/>
        <v>0</v>
      </c>
      <c r="Y277" s="36" t="str">
        <f ca="1">LOOKUP(G277,Paramètres!$A$1:$A$20,Paramètres!$C$1:$C$21)</f>
        <v>-11</v>
      </c>
      <c r="Z277" s="25">
        <v>2009</v>
      </c>
      <c r="AA277" s="25" t="s">
        <v>1156</v>
      </c>
      <c r="AB277" s="59"/>
      <c r="AC277" s="42"/>
      <c r="AD277" s="42" t="str">
        <f>IF(ISNA(VLOOKUP(D277,'Liste en forme Garçons'!$C:$C,1,FALSE)),"","*")</f>
        <v>*</v>
      </c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</row>
    <row r="278" spans="1:46" s="43" customFormat="1" x14ac:dyDescent="0.35">
      <c r="A278" s="65"/>
      <c r="B278" s="32" t="s">
        <v>386</v>
      </c>
      <c r="C278" s="46" t="s">
        <v>3295</v>
      </c>
      <c r="D278" s="136" t="s">
        <v>3296</v>
      </c>
      <c r="E278" s="45" t="s">
        <v>861</v>
      </c>
      <c r="F278" s="97" t="str">
        <f>IF(E278="","",IF(COUNTIF(Paramètres!H:H,E278)=1,IF(Paramètres!$E$3=Paramètres!$A$23,"Belfort/Montbéliard",IF(Paramètres!$E$3=Paramètres!$A$24,"Doubs","Franche-Comté")),IF(COUNTIF(Paramètres!I:I,E278)=1,IF(Paramètres!$E$3=Paramètres!$A$23,"Belfort/Montbéliard",IF(Paramètres!$E$3=Paramètres!$A$24,"Belfort","Franche-Comté")),IF(COUNTIF(Paramètres!J:J,E278)=1,IF(Paramètres!$E$3=Paramètres!$A$25,"Franche-Comté","Haute-Saône"),IF(COUNTIF(Paramètres!K:K,E278)=1,IF(Paramètres!$E$3=Paramètres!$A$25,"Franche-Comté","Jura"),IF(COUNTIF(Paramètres!G:G,E278)=1,IF(Paramètres!$E$3=Paramètres!$A$23,"Besançon",IF(Paramètres!$E$3=Paramètres!$A$24,"Doubs","Franche-Comté")),"*** INCONNU ***"))))))</f>
        <v>Franche-Comté</v>
      </c>
      <c r="G278" s="36">
        <f>LOOKUP(Z278-Paramètres!$E$1,Paramètres!$A$1:$A$20)</f>
        <v>-9</v>
      </c>
      <c r="H278" s="36" t="str">
        <f>LOOKUP(G278,Paramètres!$A$1:$B$20)</f>
        <v>P</v>
      </c>
      <c r="I278" s="37">
        <f t="shared" si="44"/>
        <v>5</v>
      </c>
      <c r="J278" s="118">
        <v>500</v>
      </c>
      <c r="K278" s="47">
        <v>0</v>
      </c>
      <c r="L278" s="47"/>
      <c r="M278" s="25"/>
      <c r="N278" s="52"/>
      <c r="O278" s="77" t="str">
        <f t="shared" si="45"/>
        <v>0</v>
      </c>
      <c r="P278" s="91">
        <f t="shared" si="46"/>
        <v>0</v>
      </c>
      <c r="Q278" s="91">
        <f t="shared" si="47"/>
        <v>0</v>
      </c>
      <c r="R278" s="91">
        <f t="shared" si="48"/>
        <v>0</v>
      </c>
      <c r="S278" s="91">
        <f t="shared" si="49"/>
        <v>0</v>
      </c>
      <c r="T278" s="91">
        <f t="shared" si="50"/>
        <v>0</v>
      </c>
      <c r="U278" s="92" t="str">
        <f t="shared" si="51"/>
        <v>0</v>
      </c>
      <c r="V278" s="93">
        <f t="shared" si="52"/>
        <v>0</v>
      </c>
      <c r="W278" s="92" t="str">
        <f t="shared" si="53"/>
        <v>0</v>
      </c>
      <c r="X278" s="93">
        <f t="shared" si="54"/>
        <v>0</v>
      </c>
      <c r="Y278" s="36" t="str">
        <f ca="1">LOOKUP(G278,Paramètres!$A$1:$A$20,Paramètres!$C$1:$C$21)</f>
        <v>-11</v>
      </c>
      <c r="Z278" s="25">
        <v>2009</v>
      </c>
      <c r="AA278" s="25" t="s">
        <v>1156</v>
      </c>
      <c r="AB278" s="59" t="s">
        <v>3244</v>
      </c>
      <c r="AC278" s="42"/>
      <c r="AD278" s="42" t="str">
        <f>IF(ISNA(VLOOKUP(D278,'Liste en forme Garçons'!$C:$C,1,FALSE)),"","*")</f>
        <v>*</v>
      </c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</row>
    <row r="279" spans="1:46" s="43" customFormat="1" x14ac:dyDescent="0.35">
      <c r="A279" s="65"/>
      <c r="B279" s="32" t="s">
        <v>3024</v>
      </c>
      <c r="C279" s="46" t="s">
        <v>3023</v>
      </c>
      <c r="D279" s="136" t="s">
        <v>3065</v>
      </c>
      <c r="E279" s="45" t="s">
        <v>60</v>
      </c>
      <c r="F279" s="97" t="str">
        <f>IF(E279="","",IF(COUNTIF(Paramètres!H:H,E279)=1,IF(Paramètres!$E$3=Paramètres!$A$23,"Belfort/Montbéliard",IF(Paramètres!$E$3=Paramètres!$A$24,"Doubs","Franche-Comté")),IF(COUNTIF(Paramètres!I:I,E279)=1,IF(Paramètres!$E$3=Paramètres!$A$23,"Belfort/Montbéliard",IF(Paramètres!$E$3=Paramètres!$A$24,"Belfort","Franche-Comté")),IF(COUNTIF(Paramètres!J:J,E279)=1,IF(Paramètres!$E$3=Paramètres!$A$25,"Franche-Comté","Haute-Saône"),IF(COUNTIF(Paramètres!K:K,E279)=1,IF(Paramètres!$E$3=Paramètres!$A$25,"Franche-Comté","Jura"),IF(COUNTIF(Paramètres!G:G,E279)=1,IF(Paramètres!$E$3=Paramètres!$A$23,"Besançon",IF(Paramètres!$E$3=Paramètres!$A$24,"Doubs","Franche-Comté")),"*** INCONNU ***"))))))</f>
        <v>Franche-Comté</v>
      </c>
      <c r="G279" s="36">
        <f>LOOKUP(Z279-Paramètres!$E$1,Paramètres!$A$1:$A$20)</f>
        <v>-9</v>
      </c>
      <c r="H279" s="36" t="str">
        <f>LOOKUP(G279,Paramètres!$A$1:$B$20)</f>
        <v>P</v>
      </c>
      <c r="I279" s="37">
        <f t="shared" si="44"/>
        <v>5</v>
      </c>
      <c r="J279" s="118">
        <v>500</v>
      </c>
      <c r="K279" s="47">
        <v>0</v>
      </c>
      <c r="L279" s="47"/>
      <c r="M279" s="25"/>
      <c r="N279" s="52"/>
      <c r="O279" s="77" t="str">
        <f t="shared" si="45"/>
        <v>0</v>
      </c>
      <c r="P279" s="91">
        <f t="shared" si="46"/>
        <v>0</v>
      </c>
      <c r="Q279" s="91">
        <f t="shared" si="47"/>
        <v>0</v>
      </c>
      <c r="R279" s="91">
        <f t="shared" si="48"/>
        <v>0</v>
      </c>
      <c r="S279" s="91">
        <f t="shared" si="49"/>
        <v>0</v>
      </c>
      <c r="T279" s="91">
        <f t="shared" si="50"/>
        <v>0</v>
      </c>
      <c r="U279" s="92" t="str">
        <f t="shared" si="51"/>
        <v>0</v>
      </c>
      <c r="V279" s="93">
        <f t="shared" si="52"/>
        <v>0</v>
      </c>
      <c r="W279" s="92" t="str">
        <f t="shared" si="53"/>
        <v>0</v>
      </c>
      <c r="X279" s="93">
        <f t="shared" si="54"/>
        <v>0</v>
      </c>
      <c r="Y279" s="36" t="str">
        <f ca="1">LOOKUP(G279,Paramètres!$A$1:$A$20,Paramètres!$C$1:$C$21)</f>
        <v>-11</v>
      </c>
      <c r="Z279" s="25">
        <v>2008</v>
      </c>
      <c r="AA279" s="25" t="s">
        <v>1156</v>
      </c>
      <c r="AB279" s="59" t="s">
        <v>3297</v>
      </c>
      <c r="AC279" s="42"/>
      <c r="AD279" s="42" t="str">
        <f>IF(ISNA(VLOOKUP(D279,'Liste en forme Garçons'!$C:$C,1,FALSE)),"","*")</f>
        <v>*</v>
      </c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</row>
    <row r="280" spans="1:46" s="43" customFormat="1" x14ac:dyDescent="0.35">
      <c r="A280" s="65"/>
      <c r="B280" s="32" t="s">
        <v>142</v>
      </c>
      <c r="C280" s="46" t="s">
        <v>348</v>
      </c>
      <c r="D280" s="136" t="s">
        <v>2845</v>
      </c>
      <c r="E280" s="45" t="s">
        <v>56</v>
      </c>
      <c r="F280" s="97" t="str">
        <f>IF(E280="","",IF(COUNTIF(Paramètres!H:H,E280)=1,IF(Paramètres!$E$3=Paramètres!$A$23,"Belfort/Montbéliard",IF(Paramètres!$E$3=Paramètres!$A$24,"Doubs","Franche-Comté")),IF(COUNTIF(Paramètres!I:I,E280)=1,IF(Paramètres!$E$3=Paramètres!$A$23,"Belfort/Montbéliard",IF(Paramètres!$E$3=Paramètres!$A$24,"Belfort","Franche-Comté")),IF(COUNTIF(Paramètres!J:J,E280)=1,IF(Paramètres!$E$3=Paramètres!$A$25,"Franche-Comté","Haute-Saône"),IF(COUNTIF(Paramètres!K:K,E280)=1,IF(Paramètres!$E$3=Paramètres!$A$25,"Franche-Comté","Jura"),IF(COUNTIF(Paramètres!G:G,E280)=1,IF(Paramètres!$E$3=Paramètres!$A$23,"Besançon",IF(Paramètres!$E$3=Paramètres!$A$24,"Doubs","Franche-Comté")),"*** INCONNU ***"))))))</f>
        <v>Franche-Comté</v>
      </c>
      <c r="G280" s="36">
        <f>LOOKUP(Z280-Paramètres!$E$1,Paramètres!$A$1:$A$20)</f>
        <v>-9</v>
      </c>
      <c r="H280" s="36" t="str">
        <f>LOOKUP(G280,Paramètres!$A$1:$B$20)</f>
        <v>P</v>
      </c>
      <c r="I280" s="37">
        <f t="shared" si="44"/>
        <v>5</v>
      </c>
      <c r="J280" s="118">
        <v>500</v>
      </c>
      <c r="K280" s="47" t="s">
        <v>3298</v>
      </c>
      <c r="L280" s="47"/>
      <c r="M280" s="25"/>
      <c r="N280" s="52"/>
      <c r="O280" s="77" t="str">
        <f t="shared" si="45"/>
        <v>0</v>
      </c>
      <c r="P280" s="91">
        <f t="shared" si="46"/>
        <v>0</v>
      </c>
      <c r="Q280" s="91">
        <f t="shared" si="47"/>
        <v>0</v>
      </c>
      <c r="R280" s="91">
        <f t="shared" si="48"/>
        <v>0</v>
      </c>
      <c r="S280" s="91">
        <f t="shared" si="49"/>
        <v>0</v>
      </c>
      <c r="T280" s="91">
        <f t="shared" si="50"/>
        <v>0</v>
      </c>
      <c r="U280" s="92" t="str">
        <f t="shared" si="51"/>
        <v>0</v>
      </c>
      <c r="V280" s="93">
        <f t="shared" si="52"/>
        <v>0</v>
      </c>
      <c r="W280" s="92" t="str">
        <f t="shared" si="53"/>
        <v>0</v>
      </c>
      <c r="X280" s="93">
        <f t="shared" si="54"/>
        <v>0</v>
      </c>
      <c r="Y280" s="36" t="str">
        <f ca="1">LOOKUP(G280,Paramètres!$A$1:$A$20,Paramètres!$C$1:$C$21)</f>
        <v>-11</v>
      </c>
      <c r="Z280" s="25">
        <v>2008</v>
      </c>
      <c r="AA280" s="25" t="s">
        <v>1156</v>
      </c>
      <c r="AB280" s="59"/>
      <c r="AC280" s="42"/>
      <c r="AD280" s="42" t="str">
        <f>IF(ISNA(VLOOKUP(D280,'Liste en forme Garçons'!$C:$C,1,FALSE)),"","*")</f>
        <v>*</v>
      </c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</row>
    <row r="281" spans="1:46" s="43" customFormat="1" x14ac:dyDescent="0.35">
      <c r="A281" s="65"/>
      <c r="B281" s="32" t="s">
        <v>3034</v>
      </c>
      <c r="C281" s="46" t="s">
        <v>3299</v>
      </c>
      <c r="D281" s="136" t="s">
        <v>3300</v>
      </c>
      <c r="E281" s="45" t="s">
        <v>56</v>
      </c>
      <c r="F281" s="97" t="str">
        <f>IF(E281="","",IF(COUNTIF(Paramètres!H:H,E281)=1,IF(Paramètres!$E$3=Paramètres!$A$23,"Belfort/Montbéliard",IF(Paramètres!$E$3=Paramètres!$A$24,"Doubs","Franche-Comté")),IF(COUNTIF(Paramètres!I:I,E281)=1,IF(Paramètres!$E$3=Paramètres!$A$23,"Belfort/Montbéliard",IF(Paramètres!$E$3=Paramètres!$A$24,"Belfort","Franche-Comté")),IF(COUNTIF(Paramètres!J:J,E281)=1,IF(Paramètres!$E$3=Paramètres!$A$25,"Franche-Comté","Haute-Saône"),IF(COUNTIF(Paramètres!K:K,E281)=1,IF(Paramètres!$E$3=Paramètres!$A$25,"Franche-Comté","Jura"),IF(COUNTIF(Paramètres!G:G,E281)=1,IF(Paramètres!$E$3=Paramètres!$A$23,"Besançon",IF(Paramètres!$E$3=Paramètres!$A$24,"Doubs","Franche-Comté")),"*** INCONNU ***"))))))</f>
        <v>Franche-Comté</v>
      </c>
      <c r="G281" s="36">
        <f>LOOKUP(Z281-Paramètres!$E$1,Paramètres!$A$1:$A$20)</f>
        <v>-9</v>
      </c>
      <c r="H281" s="36" t="str">
        <f>LOOKUP(G281,Paramètres!$A$1:$B$20)</f>
        <v>P</v>
      </c>
      <c r="I281" s="37">
        <f t="shared" si="44"/>
        <v>5</v>
      </c>
      <c r="J281" s="118">
        <v>500</v>
      </c>
      <c r="K281" s="47" t="s">
        <v>254</v>
      </c>
      <c r="L281" s="47"/>
      <c r="M281" s="25"/>
      <c r="N281" s="52"/>
      <c r="O281" s="77" t="str">
        <f t="shared" si="45"/>
        <v>0</v>
      </c>
      <c r="P281" s="91">
        <f t="shared" si="46"/>
        <v>0</v>
      </c>
      <c r="Q281" s="91">
        <f t="shared" si="47"/>
        <v>0</v>
      </c>
      <c r="R281" s="91">
        <f t="shared" si="48"/>
        <v>0</v>
      </c>
      <c r="S281" s="91">
        <f t="shared" si="49"/>
        <v>0</v>
      </c>
      <c r="T281" s="91">
        <f t="shared" si="50"/>
        <v>0</v>
      </c>
      <c r="U281" s="92" t="str">
        <f t="shared" si="51"/>
        <v>0</v>
      </c>
      <c r="V281" s="93">
        <f t="shared" si="52"/>
        <v>0</v>
      </c>
      <c r="W281" s="92" t="str">
        <f t="shared" si="53"/>
        <v>0</v>
      </c>
      <c r="X281" s="93">
        <f t="shared" si="54"/>
        <v>0</v>
      </c>
      <c r="Y281" s="36" t="str">
        <f ca="1">LOOKUP(G281,Paramètres!$A$1:$A$20,Paramètres!$C$1:$C$21)</f>
        <v>-11</v>
      </c>
      <c r="Z281" s="25">
        <v>2008</v>
      </c>
      <c r="AA281" s="25" t="s">
        <v>1156</v>
      </c>
      <c r="AB281" s="59"/>
      <c r="AC281" s="42"/>
      <c r="AD281" s="42" t="str">
        <f>IF(ISNA(VLOOKUP(D281,'Liste en forme Garçons'!$C:$C,1,FALSE)),"","*")</f>
        <v>*</v>
      </c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</row>
    <row r="282" spans="1:46" s="43" customFormat="1" x14ac:dyDescent="0.35">
      <c r="A282" s="65"/>
      <c r="B282" s="32" t="s">
        <v>1907</v>
      </c>
      <c r="C282" s="46" t="s">
        <v>3301</v>
      </c>
      <c r="D282" s="136" t="s">
        <v>3302</v>
      </c>
      <c r="E282" s="45" t="s">
        <v>105</v>
      </c>
      <c r="F282" s="97" t="str">
        <f>IF(E282="","",IF(COUNTIF(Paramètres!H:H,E282)=1,IF(Paramètres!$E$3=Paramètres!$A$23,"Belfort/Montbéliard",IF(Paramètres!$E$3=Paramètres!$A$24,"Doubs","Franche-Comté")),IF(COUNTIF(Paramètres!I:I,E282)=1,IF(Paramètres!$E$3=Paramètres!$A$23,"Belfort/Montbéliard",IF(Paramètres!$E$3=Paramètres!$A$24,"Belfort","Franche-Comté")),IF(COUNTIF(Paramètres!J:J,E282)=1,IF(Paramètres!$E$3=Paramètres!$A$25,"Franche-Comté","Haute-Saône"),IF(COUNTIF(Paramètres!K:K,E282)=1,IF(Paramètres!$E$3=Paramètres!$A$25,"Franche-Comté","Jura"),IF(COUNTIF(Paramètres!G:G,E282)=1,IF(Paramètres!$E$3=Paramètres!$A$23,"Besançon",IF(Paramètres!$E$3=Paramètres!$A$24,"Doubs","Franche-Comté")),"*** INCONNU ***"))))))</f>
        <v>Franche-Comté</v>
      </c>
      <c r="G282" s="36">
        <f>LOOKUP(Z282-Paramètres!$E$1,Paramètres!$A$1:$A$20)</f>
        <v>-9</v>
      </c>
      <c r="H282" s="36" t="str">
        <f>LOOKUP(G282,Paramètres!$A$1:$B$20)</f>
        <v>P</v>
      </c>
      <c r="I282" s="37">
        <f t="shared" si="44"/>
        <v>5</v>
      </c>
      <c r="J282" s="118">
        <v>500</v>
      </c>
      <c r="K282" s="47" t="s">
        <v>254</v>
      </c>
      <c r="L282" s="47"/>
      <c r="M282" s="25"/>
      <c r="N282" s="52"/>
      <c r="O282" s="77" t="str">
        <f t="shared" si="45"/>
        <v>0</v>
      </c>
      <c r="P282" s="91">
        <f t="shared" si="46"/>
        <v>0</v>
      </c>
      <c r="Q282" s="91">
        <f t="shared" si="47"/>
        <v>0</v>
      </c>
      <c r="R282" s="91">
        <f t="shared" si="48"/>
        <v>0</v>
      </c>
      <c r="S282" s="91">
        <f t="shared" si="49"/>
        <v>0</v>
      </c>
      <c r="T282" s="91">
        <f t="shared" si="50"/>
        <v>0</v>
      </c>
      <c r="U282" s="92" t="str">
        <f t="shared" si="51"/>
        <v>0</v>
      </c>
      <c r="V282" s="93">
        <f t="shared" si="52"/>
        <v>0</v>
      </c>
      <c r="W282" s="92" t="str">
        <f t="shared" si="53"/>
        <v>0</v>
      </c>
      <c r="X282" s="93">
        <f t="shared" si="54"/>
        <v>0</v>
      </c>
      <c r="Y282" s="36" t="str">
        <f ca="1">LOOKUP(G282,Paramètres!$A$1:$A$20,Paramètres!$C$1:$C$21)</f>
        <v>-11</v>
      </c>
      <c r="Z282" s="25">
        <v>2008</v>
      </c>
      <c r="AA282" s="25" t="s">
        <v>1156</v>
      </c>
      <c r="AB282" s="59"/>
      <c r="AC282" s="42"/>
      <c r="AD282" s="42" t="str">
        <f>IF(ISNA(VLOOKUP(D282,'Liste en forme Garçons'!$C:$C,1,FALSE)),"","*")</f>
        <v>*</v>
      </c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</row>
    <row r="283" spans="1:46" s="43" customFormat="1" x14ac:dyDescent="0.35">
      <c r="A283" s="65"/>
      <c r="B283" s="32" t="s">
        <v>69</v>
      </c>
      <c r="C283" s="46" t="s">
        <v>1186</v>
      </c>
      <c r="D283" s="136" t="s">
        <v>1774</v>
      </c>
      <c r="E283" s="45" t="s">
        <v>1123</v>
      </c>
      <c r="F283" s="97" t="str">
        <f>IF(E283="","",IF(COUNTIF(Paramètres!H:H,E283)=1,IF(Paramètres!$E$3=Paramètres!$A$23,"Belfort/Montbéliard",IF(Paramètres!$E$3=Paramètres!$A$24,"Doubs","Franche-Comté")),IF(COUNTIF(Paramètres!I:I,E283)=1,IF(Paramètres!$E$3=Paramètres!$A$23,"Belfort/Montbéliard",IF(Paramètres!$E$3=Paramètres!$A$24,"Belfort","Franche-Comté")),IF(COUNTIF(Paramètres!J:J,E283)=1,IF(Paramètres!$E$3=Paramètres!$A$25,"Franche-Comté","Haute-Saône"),IF(COUNTIF(Paramètres!K:K,E283)=1,IF(Paramètres!$E$3=Paramètres!$A$25,"Franche-Comté","Jura"),IF(COUNTIF(Paramètres!G:G,E283)=1,IF(Paramètres!$E$3=Paramètres!$A$23,"Besançon",IF(Paramètres!$E$3=Paramètres!$A$24,"Doubs","Franche-Comté")),"*** INCONNU ***"))))))</f>
        <v>Franche-Comté</v>
      </c>
      <c r="G283" s="36">
        <f>LOOKUP(Z283-Paramètres!$E$1,Paramètres!$A$1:$A$20)</f>
        <v>-9</v>
      </c>
      <c r="H283" s="36" t="str">
        <f>LOOKUP(G283,Paramètres!$A$1:$B$20)</f>
        <v>P</v>
      </c>
      <c r="I283" s="37">
        <f t="shared" si="44"/>
        <v>5</v>
      </c>
      <c r="J283" s="118">
        <v>500</v>
      </c>
      <c r="K283" s="47">
        <v>0</v>
      </c>
      <c r="L283" s="47"/>
      <c r="M283" s="47"/>
      <c r="N283" s="38"/>
      <c r="O283" s="77" t="str">
        <f t="shared" si="45"/>
        <v>0</v>
      </c>
      <c r="P283" s="91">
        <f t="shared" si="46"/>
        <v>0</v>
      </c>
      <c r="Q283" s="91">
        <f t="shared" si="47"/>
        <v>0</v>
      </c>
      <c r="R283" s="91">
        <f t="shared" si="48"/>
        <v>0</v>
      </c>
      <c r="S283" s="91">
        <f t="shared" si="49"/>
        <v>0</v>
      </c>
      <c r="T283" s="91">
        <f t="shared" si="50"/>
        <v>0</v>
      </c>
      <c r="U283" s="92" t="str">
        <f t="shared" si="51"/>
        <v>0</v>
      </c>
      <c r="V283" s="93">
        <f t="shared" si="52"/>
        <v>0</v>
      </c>
      <c r="W283" s="92" t="str">
        <f t="shared" si="53"/>
        <v>0</v>
      </c>
      <c r="X283" s="93">
        <f t="shared" si="54"/>
        <v>0</v>
      </c>
      <c r="Y283" s="36" t="str">
        <f ca="1">LOOKUP(G283,Paramètres!$A$1:$A$20,Paramètres!$C$1:$C$21)</f>
        <v>-11</v>
      </c>
      <c r="Z283" s="25">
        <v>2007</v>
      </c>
      <c r="AA283" s="25" t="s">
        <v>1156</v>
      </c>
      <c r="AB283" s="59" t="s">
        <v>3245</v>
      </c>
      <c r="AC283" s="42"/>
      <c r="AD283" s="42" t="str">
        <f>IF(ISNA(VLOOKUP(D283,'Liste en forme Garçons'!$C:$C,1,FALSE)),"","*")</f>
        <v>*</v>
      </c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</row>
    <row r="284" spans="1:46" s="43" customFormat="1" x14ac:dyDescent="0.35">
      <c r="A284" s="65"/>
      <c r="B284" s="32" t="s">
        <v>457</v>
      </c>
      <c r="C284" s="46" t="s">
        <v>595</v>
      </c>
      <c r="D284" s="136" t="s">
        <v>1793</v>
      </c>
      <c r="E284" s="45" t="s">
        <v>334</v>
      </c>
      <c r="F284" s="97" t="str">
        <f>IF(E284="","",IF(COUNTIF(Paramètres!H:H,E284)=1,IF(Paramètres!$E$3=Paramètres!$A$23,"Belfort/Montbéliard",IF(Paramètres!$E$3=Paramètres!$A$24,"Doubs","Franche-Comté")),IF(COUNTIF(Paramètres!I:I,E284)=1,IF(Paramètres!$E$3=Paramètres!$A$23,"Belfort/Montbéliard",IF(Paramètres!$E$3=Paramètres!$A$24,"Belfort","Franche-Comté")),IF(COUNTIF(Paramètres!J:J,E284)=1,IF(Paramètres!$E$3=Paramètres!$A$25,"Franche-Comté","Haute-Saône"),IF(COUNTIF(Paramètres!K:K,E284)=1,IF(Paramètres!$E$3=Paramètres!$A$25,"Franche-Comté","Jura"),IF(COUNTIF(Paramètres!G:G,E284)=1,IF(Paramètres!$E$3=Paramètres!$A$23,"Besançon",IF(Paramètres!$E$3=Paramètres!$A$24,"Doubs","Franche-Comté")),"*** INCONNU ***"))))))</f>
        <v>Franche-Comté</v>
      </c>
      <c r="G284" s="36">
        <f>LOOKUP(Z284-Paramètres!$E$1,Paramètres!$A$1:$A$20)</f>
        <v>-9</v>
      </c>
      <c r="H284" s="36" t="str">
        <f>LOOKUP(G284,Paramètres!$A$1:$B$20)</f>
        <v>P</v>
      </c>
      <c r="I284" s="37">
        <f t="shared" si="44"/>
        <v>5</v>
      </c>
      <c r="J284" s="118">
        <v>500</v>
      </c>
      <c r="K284" s="25">
        <v>0</v>
      </c>
      <c r="L284" s="25"/>
      <c r="M284" s="25"/>
      <c r="N284" s="52"/>
      <c r="O284" s="77" t="str">
        <f t="shared" si="45"/>
        <v>0</v>
      </c>
      <c r="P284" s="91">
        <f t="shared" si="46"/>
        <v>0</v>
      </c>
      <c r="Q284" s="91">
        <f t="shared" si="47"/>
        <v>0</v>
      </c>
      <c r="R284" s="91">
        <f t="shared" si="48"/>
        <v>0</v>
      </c>
      <c r="S284" s="91">
        <f t="shared" si="49"/>
        <v>0</v>
      </c>
      <c r="T284" s="91">
        <f t="shared" si="50"/>
        <v>0</v>
      </c>
      <c r="U284" s="92" t="str">
        <f t="shared" si="51"/>
        <v>0</v>
      </c>
      <c r="V284" s="93">
        <f t="shared" si="52"/>
        <v>0</v>
      </c>
      <c r="W284" s="92" t="str">
        <f t="shared" si="53"/>
        <v>0</v>
      </c>
      <c r="X284" s="93">
        <f t="shared" si="54"/>
        <v>0</v>
      </c>
      <c r="Y284" s="36" t="str">
        <f ca="1">LOOKUP(G284,Paramètres!$A$1:$A$20,Paramètres!$C$1:$C$21)</f>
        <v>-11</v>
      </c>
      <c r="Z284" s="25">
        <v>2007</v>
      </c>
      <c r="AA284" s="25" t="s">
        <v>1156</v>
      </c>
      <c r="AB284" s="59" t="s">
        <v>3303</v>
      </c>
      <c r="AC284" s="42"/>
      <c r="AD284" s="42" t="str">
        <f>IF(ISNA(VLOOKUP(D284,'Liste en forme Garçons'!$C:$C,1,FALSE)),"","*")</f>
        <v>*</v>
      </c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</row>
    <row r="285" spans="1:46" s="43" customFormat="1" x14ac:dyDescent="0.35">
      <c r="A285" s="65"/>
      <c r="B285" s="32" t="s">
        <v>2644</v>
      </c>
      <c r="C285" s="46" t="s">
        <v>3304</v>
      </c>
      <c r="D285" s="136" t="s">
        <v>3305</v>
      </c>
      <c r="E285" s="45" t="s">
        <v>334</v>
      </c>
      <c r="F285" s="97" t="str">
        <f>IF(E285="","",IF(COUNTIF(Paramètres!H:H,E285)=1,IF(Paramètres!$E$3=Paramètres!$A$23,"Belfort/Montbéliard",IF(Paramètres!$E$3=Paramètres!$A$24,"Doubs","Franche-Comté")),IF(COUNTIF(Paramètres!I:I,E285)=1,IF(Paramètres!$E$3=Paramètres!$A$23,"Belfort/Montbéliard",IF(Paramètres!$E$3=Paramètres!$A$24,"Belfort","Franche-Comté")),IF(COUNTIF(Paramètres!J:J,E285)=1,IF(Paramètres!$E$3=Paramètres!$A$25,"Franche-Comté","Haute-Saône"),IF(COUNTIF(Paramètres!K:K,E285)=1,IF(Paramètres!$E$3=Paramètres!$A$25,"Franche-Comté","Jura"),IF(COUNTIF(Paramètres!G:G,E285)=1,IF(Paramètres!$E$3=Paramètres!$A$23,"Besançon",IF(Paramètres!$E$3=Paramètres!$A$24,"Doubs","Franche-Comté")),"*** INCONNU ***"))))))</f>
        <v>Franche-Comté</v>
      </c>
      <c r="G285" s="36">
        <f>LOOKUP(Z285-Paramètres!$E$1,Paramètres!$A$1:$A$20)</f>
        <v>-9</v>
      </c>
      <c r="H285" s="36" t="str">
        <f>LOOKUP(G285,Paramètres!$A$1:$B$20)</f>
        <v>P</v>
      </c>
      <c r="I285" s="37">
        <f t="shared" si="44"/>
        <v>5</v>
      </c>
      <c r="J285" s="118">
        <v>500</v>
      </c>
      <c r="K285" s="47" t="s">
        <v>254</v>
      </c>
      <c r="L285" s="47"/>
      <c r="M285" s="25"/>
      <c r="N285" s="52"/>
      <c r="O285" s="77" t="str">
        <f t="shared" si="45"/>
        <v>0</v>
      </c>
      <c r="P285" s="91">
        <f t="shared" si="46"/>
        <v>0</v>
      </c>
      <c r="Q285" s="91">
        <f t="shared" si="47"/>
        <v>0</v>
      </c>
      <c r="R285" s="91">
        <f t="shared" si="48"/>
        <v>0</v>
      </c>
      <c r="S285" s="91">
        <f t="shared" si="49"/>
        <v>0</v>
      </c>
      <c r="T285" s="91">
        <f t="shared" si="50"/>
        <v>0</v>
      </c>
      <c r="U285" s="92" t="str">
        <f t="shared" si="51"/>
        <v>0</v>
      </c>
      <c r="V285" s="93">
        <f t="shared" si="52"/>
        <v>0</v>
      </c>
      <c r="W285" s="92" t="str">
        <f t="shared" si="53"/>
        <v>0</v>
      </c>
      <c r="X285" s="93">
        <f t="shared" si="54"/>
        <v>0</v>
      </c>
      <c r="Y285" s="36" t="str">
        <f ca="1">LOOKUP(G285,Paramètres!$A$1:$A$20,Paramètres!$C$1:$C$21)</f>
        <v>-11</v>
      </c>
      <c r="Z285" s="25">
        <v>2007</v>
      </c>
      <c r="AA285" s="25" t="s">
        <v>1156</v>
      </c>
      <c r="AB285" s="59"/>
      <c r="AC285" s="42"/>
      <c r="AD285" s="42" t="str">
        <f>IF(ISNA(VLOOKUP(D285,'Liste en forme Garçons'!$C:$C,1,FALSE)),"","*")</f>
        <v>*</v>
      </c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</row>
    <row r="286" spans="1:46" s="43" customFormat="1" x14ac:dyDescent="0.35">
      <c r="A286" s="65"/>
      <c r="B286" s="32" t="s">
        <v>140</v>
      </c>
      <c r="C286" s="46" t="s">
        <v>3004</v>
      </c>
      <c r="D286" s="136" t="s">
        <v>3063</v>
      </c>
      <c r="E286" s="45" t="s">
        <v>1120</v>
      </c>
      <c r="F286" s="97" t="str">
        <f>IF(E286="","",IF(COUNTIF(Paramètres!H:H,E286)=1,IF(Paramètres!$E$3=Paramètres!$A$23,"Belfort/Montbéliard",IF(Paramètres!$E$3=Paramètres!$A$24,"Doubs","Franche-Comté")),IF(COUNTIF(Paramètres!I:I,E286)=1,IF(Paramètres!$E$3=Paramètres!$A$23,"Belfort/Montbéliard",IF(Paramètres!$E$3=Paramètres!$A$24,"Belfort","Franche-Comté")),IF(COUNTIF(Paramètres!J:J,E286)=1,IF(Paramètres!$E$3=Paramètres!$A$25,"Franche-Comté","Haute-Saône"),IF(COUNTIF(Paramètres!K:K,E286)=1,IF(Paramètres!$E$3=Paramètres!$A$25,"Franche-Comté","Jura"),IF(COUNTIF(Paramètres!G:G,E286)=1,IF(Paramètres!$E$3=Paramètres!$A$23,"Besançon",IF(Paramètres!$E$3=Paramètres!$A$24,"Doubs","Franche-Comté")),"*** INCONNU ***"))))))</f>
        <v>Franche-Comté</v>
      </c>
      <c r="G286" s="36">
        <f>LOOKUP(Z286-Paramètres!$E$1,Paramètres!$A$1:$A$20)</f>
        <v>-10</v>
      </c>
      <c r="H286" s="36" t="str">
        <f>LOOKUP(G286,Paramètres!$A$1:$B$20)</f>
        <v>B1</v>
      </c>
      <c r="I286" s="37">
        <f t="shared" si="44"/>
        <v>5</v>
      </c>
      <c r="J286" s="118">
        <v>500</v>
      </c>
      <c r="K286" s="47">
        <v>0</v>
      </c>
      <c r="L286" s="47"/>
      <c r="M286" s="25"/>
      <c r="N286" s="52"/>
      <c r="O286" s="77" t="str">
        <f t="shared" si="45"/>
        <v>0</v>
      </c>
      <c r="P286" s="91">
        <f t="shared" si="46"/>
        <v>0</v>
      </c>
      <c r="Q286" s="91">
        <f t="shared" si="47"/>
        <v>0</v>
      </c>
      <c r="R286" s="91">
        <f t="shared" si="48"/>
        <v>0</v>
      </c>
      <c r="S286" s="91">
        <f t="shared" si="49"/>
        <v>0</v>
      </c>
      <c r="T286" s="91">
        <f t="shared" si="50"/>
        <v>0</v>
      </c>
      <c r="U286" s="92" t="str">
        <f t="shared" si="51"/>
        <v>0</v>
      </c>
      <c r="V286" s="93">
        <f t="shared" si="52"/>
        <v>0</v>
      </c>
      <c r="W286" s="92" t="str">
        <f t="shared" si="53"/>
        <v>0</v>
      </c>
      <c r="X286" s="93">
        <f t="shared" si="54"/>
        <v>0</v>
      </c>
      <c r="Y286" s="36" t="str">
        <f ca="1">LOOKUP(G286,Paramètres!$A$1:$A$20,Paramètres!$C$1:$C$21)</f>
        <v>-11</v>
      </c>
      <c r="Z286" s="25">
        <v>2006</v>
      </c>
      <c r="AA286" s="25" t="s">
        <v>1156</v>
      </c>
      <c r="AB286" s="59" t="s">
        <v>3244</v>
      </c>
      <c r="AC286" s="34"/>
      <c r="AD286" s="42" t="str">
        <f>IF(ISNA(VLOOKUP(D286,'Liste en forme Garçons'!$C:$C,1,FALSE)),"","*")</f>
        <v>*</v>
      </c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</row>
    <row r="287" spans="1:46" s="43" customFormat="1" x14ac:dyDescent="0.35">
      <c r="A287" s="65"/>
      <c r="B287" s="95" t="s">
        <v>2478</v>
      </c>
      <c r="C287" s="32" t="s">
        <v>2477</v>
      </c>
      <c r="D287" s="138" t="s">
        <v>2597</v>
      </c>
      <c r="E287" s="33" t="s">
        <v>70</v>
      </c>
      <c r="F287" s="97" t="str">
        <f>IF(E287="","",IF(COUNTIF(Paramètres!H:H,E287)=1,IF(Paramètres!$E$3=Paramètres!$A$23,"Belfort/Montbéliard",IF(Paramètres!$E$3=Paramètres!$A$24,"Doubs","Franche-Comté")),IF(COUNTIF(Paramètres!I:I,E287)=1,IF(Paramètres!$E$3=Paramètres!$A$23,"Belfort/Montbéliard",IF(Paramètres!$E$3=Paramètres!$A$24,"Belfort","Franche-Comté")),IF(COUNTIF(Paramètres!J:J,E287)=1,IF(Paramètres!$E$3=Paramètres!$A$25,"Franche-Comté","Haute-Saône"),IF(COUNTIF(Paramètres!K:K,E287)=1,IF(Paramètres!$E$3=Paramètres!$A$25,"Franche-Comté","Jura"),IF(COUNTIF(Paramètres!G:G,E287)=1,IF(Paramètres!$E$3=Paramètres!$A$23,"Besançon",IF(Paramètres!$E$3=Paramètres!$A$24,"Doubs","Franche-Comté")),"*** INCONNU ***"))))))</f>
        <v>Franche-Comté</v>
      </c>
      <c r="G287" s="36">
        <f>LOOKUP(Z287-Paramètres!$E$1,Paramètres!$A$1:$A$20)</f>
        <v>-10</v>
      </c>
      <c r="H287" s="36" t="str">
        <f>LOOKUP(G287,Paramètres!$A$1:$B$20)</f>
        <v>B1</v>
      </c>
      <c r="I287" s="37">
        <f t="shared" si="44"/>
        <v>5</v>
      </c>
      <c r="J287" s="116">
        <v>500</v>
      </c>
      <c r="K287" s="25">
        <v>0</v>
      </c>
      <c r="L287" s="47"/>
      <c r="M287" s="47"/>
      <c r="N287" s="52"/>
      <c r="O287" s="77" t="str">
        <f t="shared" si="45"/>
        <v>0</v>
      </c>
      <c r="P287" s="91">
        <f t="shared" si="46"/>
        <v>0</v>
      </c>
      <c r="Q287" s="91">
        <f t="shared" si="47"/>
        <v>0</v>
      </c>
      <c r="R287" s="91">
        <f t="shared" si="48"/>
        <v>0</v>
      </c>
      <c r="S287" s="91">
        <f t="shared" si="49"/>
        <v>0</v>
      </c>
      <c r="T287" s="91">
        <f t="shared" si="50"/>
        <v>0</v>
      </c>
      <c r="U287" s="92" t="str">
        <f t="shared" si="51"/>
        <v>0</v>
      </c>
      <c r="V287" s="93">
        <f t="shared" si="52"/>
        <v>0</v>
      </c>
      <c r="W287" s="92" t="str">
        <f t="shared" si="53"/>
        <v>0</v>
      </c>
      <c r="X287" s="93">
        <f t="shared" si="54"/>
        <v>0</v>
      </c>
      <c r="Y287" s="36" t="str">
        <f ca="1">LOOKUP(G287,Paramètres!$A$1:$A$20,Paramètres!$C$1:$C$21)</f>
        <v>-11</v>
      </c>
      <c r="Z287" s="25">
        <v>2006</v>
      </c>
      <c r="AA287" s="25" t="s">
        <v>1156</v>
      </c>
      <c r="AB287" s="59" t="s">
        <v>3244</v>
      </c>
      <c r="AC287" s="42"/>
      <c r="AD287" s="42" t="str">
        <f>IF(ISNA(VLOOKUP(D287,'Liste en forme Garçons'!$C:$C,1,FALSE)),"","*")</f>
        <v>*</v>
      </c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</row>
    <row r="288" spans="1:46" s="43" customFormat="1" x14ac:dyDescent="0.35">
      <c r="A288" s="65"/>
      <c r="B288" s="46" t="s">
        <v>716</v>
      </c>
      <c r="C288" s="46" t="s">
        <v>3299</v>
      </c>
      <c r="D288" s="136" t="s">
        <v>3306</v>
      </c>
      <c r="E288" s="45" t="s">
        <v>56</v>
      </c>
      <c r="F288" s="97" t="str">
        <f>IF(E288="","",IF(COUNTIF(Paramètres!H:H,E288)=1,IF(Paramètres!$E$3=Paramètres!$A$23,"Belfort/Montbéliard",IF(Paramètres!$E$3=Paramètres!$A$24,"Doubs","Franche-Comté")),IF(COUNTIF(Paramètres!I:I,E288)=1,IF(Paramètres!$E$3=Paramètres!$A$23,"Belfort/Montbéliard",IF(Paramètres!$E$3=Paramètres!$A$24,"Belfort","Franche-Comté")),IF(COUNTIF(Paramètres!J:J,E288)=1,IF(Paramètres!$E$3=Paramètres!$A$25,"Franche-Comté","Haute-Saône"),IF(COUNTIF(Paramètres!K:K,E288)=1,IF(Paramètres!$E$3=Paramètres!$A$25,"Franche-Comté","Jura"),IF(COUNTIF(Paramètres!G:G,E288)=1,IF(Paramètres!$E$3=Paramètres!$A$23,"Besançon",IF(Paramètres!$E$3=Paramètres!$A$24,"Doubs","Franche-Comté")),"*** INCONNU ***"))))))</f>
        <v>Franche-Comté</v>
      </c>
      <c r="G288" s="36">
        <f>LOOKUP(Z288-Paramètres!$E$1,Paramètres!$A$1:$A$20)</f>
        <v>-10</v>
      </c>
      <c r="H288" s="36" t="str">
        <f>LOOKUP(G288,Paramètres!$A$1:$B$20)</f>
        <v>B1</v>
      </c>
      <c r="I288" s="37">
        <f t="shared" si="44"/>
        <v>5</v>
      </c>
      <c r="J288" s="118">
        <v>500</v>
      </c>
      <c r="K288" s="47" t="s">
        <v>254</v>
      </c>
      <c r="L288" s="47"/>
      <c r="M288" s="25"/>
      <c r="N288" s="52"/>
      <c r="O288" s="77" t="str">
        <f t="shared" si="45"/>
        <v>0</v>
      </c>
      <c r="P288" s="91">
        <f t="shared" si="46"/>
        <v>0</v>
      </c>
      <c r="Q288" s="91">
        <f t="shared" si="47"/>
        <v>0</v>
      </c>
      <c r="R288" s="91">
        <f t="shared" si="48"/>
        <v>0</v>
      </c>
      <c r="S288" s="91">
        <f t="shared" si="49"/>
        <v>0</v>
      </c>
      <c r="T288" s="91">
        <f t="shared" si="50"/>
        <v>0</v>
      </c>
      <c r="U288" s="92" t="str">
        <f t="shared" si="51"/>
        <v>0</v>
      </c>
      <c r="V288" s="93">
        <f t="shared" si="52"/>
        <v>0</v>
      </c>
      <c r="W288" s="92" t="str">
        <f t="shared" si="53"/>
        <v>0</v>
      </c>
      <c r="X288" s="93">
        <f t="shared" si="54"/>
        <v>0</v>
      </c>
      <c r="Y288" s="36" t="str">
        <f ca="1">LOOKUP(G288,Paramètres!$A$1:$A$20,Paramètres!$C$1:$C$21)</f>
        <v>-11</v>
      </c>
      <c r="Z288" s="25">
        <v>2006</v>
      </c>
      <c r="AA288" s="25" t="s">
        <v>1156</v>
      </c>
      <c r="AB288" s="59"/>
      <c r="AC288" s="18"/>
      <c r="AD288" s="42" t="str">
        <f>IF(ISNA(VLOOKUP(D288,'Liste en forme Garçons'!$C:$C,1,FALSE)),"","*")</f>
        <v>*</v>
      </c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spans="1:46" s="43" customFormat="1" x14ac:dyDescent="0.35">
      <c r="A289" s="65"/>
      <c r="B289" s="46" t="s">
        <v>839</v>
      </c>
      <c r="C289" s="46" t="s">
        <v>815</v>
      </c>
      <c r="D289" s="136" t="s">
        <v>1453</v>
      </c>
      <c r="E289" s="49" t="s">
        <v>842</v>
      </c>
      <c r="F289" s="97" t="str">
        <f>IF(E289="","",IF(COUNTIF(Paramètres!H:H,E289)=1,IF(Paramètres!$E$3=Paramètres!$A$23,"Belfort/Montbéliard",IF(Paramètres!$E$3=Paramètres!$A$24,"Doubs","Franche-Comté")),IF(COUNTIF(Paramètres!I:I,E289)=1,IF(Paramètres!$E$3=Paramètres!$A$23,"Belfort/Montbéliard",IF(Paramètres!$E$3=Paramètres!$A$24,"Belfort","Franche-Comté")),IF(COUNTIF(Paramètres!J:J,E289)=1,IF(Paramètres!$E$3=Paramètres!$A$25,"Franche-Comté","Haute-Saône"),IF(COUNTIF(Paramètres!K:K,E289)=1,IF(Paramètres!$E$3=Paramètres!$A$25,"Franche-Comté","Jura"),IF(COUNTIF(Paramètres!G:G,E289)=1,IF(Paramètres!$E$3=Paramètres!$A$23,"Besançon",IF(Paramètres!$E$3=Paramètres!$A$24,"Doubs","Franche-Comté")),"*** INCONNU ***"))))))</f>
        <v>Franche-Comté</v>
      </c>
      <c r="G289" s="36">
        <f>LOOKUP(Z289-Paramètres!$E$1,Paramètres!$A$1:$A$20)</f>
        <v>-10</v>
      </c>
      <c r="H289" s="36" t="str">
        <f>LOOKUP(G289,Paramètres!$A$1:$B$20)</f>
        <v>B1</v>
      </c>
      <c r="I289" s="37">
        <f t="shared" si="44"/>
        <v>5</v>
      </c>
      <c r="J289" s="116">
        <v>500</v>
      </c>
      <c r="K289" s="38">
        <v>0</v>
      </c>
      <c r="L289" s="38"/>
      <c r="M289" s="25"/>
      <c r="N289" s="52"/>
      <c r="O289" s="77" t="str">
        <f t="shared" si="45"/>
        <v>0</v>
      </c>
      <c r="P289" s="91">
        <f t="shared" si="46"/>
        <v>0</v>
      </c>
      <c r="Q289" s="91">
        <f t="shared" si="47"/>
        <v>0</v>
      </c>
      <c r="R289" s="91">
        <f t="shared" si="48"/>
        <v>0</v>
      </c>
      <c r="S289" s="91">
        <f t="shared" si="49"/>
        <v>0</v>
      </c>
      <c r="T289" s="91">
        <f t="shared" si="50"/>
        <v>0</v>
      </c>
      <c r="U289" s="92" t="str">
        <f t="shared" si="51"/>
        <v>0</v>
      </c>
      <c r="V289" s="93">
        <f t="shared" si="52"/>
        <v>0</v>
      </c>
      <c r="W289" s="92" t="str">
        <f t="shared" si="53"/>
        <v>0</v>
      </c>
      <c r="X289" s="93">
        <f t="shared" si="54"/>
        <v>0</v>
      </c>
      <c r="Y289" s="36" t="str">
        <f ca="1">LOOKUP(G289,Paramètres!$A$1:$A$20,Paramètres!$C$1:$C$21)</f>
        <v>-11</v>
      </c>
      <c r="Z289" s="25">
        <v>2006</v>
      </c>
      <c r="AA289" s="25" t="s">
        <v>1156</v>
      </c>
      <c r="AB289" s="59" t="s">
        <v>3244</v>
      </c>
      <c r="AC289" s="18"/>
      <c r="AD289" s="42" t="str">
        <f>IF(ISNA(VLOOKUP(D289,'Liste en forme Garçons'!$C:$C,1,FALSE)),"","*")</f>
        <v>*</v>
      </c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spans="1:46" s="43" customFormat="1" x14ac:dyDescent="0.35">
      <c r="A290" s="65"/>
      <c r="B290" s="32" t="s">
        <v>829</v>
      </c>
      <c r="C290" s="32" t="s">
        <v>3307</v>
      </c>
      <c r="D290" s="138" t="s">
        <v>3308</v>
      </c>
      <c r="E290" s="49" t="s">
        <v>58</v>
      </c>
      <c r="F290" s="97" t="str">
        <f>IF(E290="","",IF(COUNTIF(Paramètres!H:H,E290)=1,IF(Paramètres!$E$3=Paramètres!$A$23,"Belfort/Montbéliard",IF(Paramètres!$E$3=Paramètres!$A$24,"Doubs","Franche-Comté")),IF(COUNTIF(Paramètres!I:I,E290)=1,IF(Paramètres!$E$3=Paramètres!$A$23,"Belfort/Montbéliard",IF(Paramètres!$E$3=Paramètres!$A$24,"Belfort","Franche-Comté")),IF(COUNTIF(Paramètres!J:J,E290)=1,IF(Paramètres!$E$3=Paramètres!$A$25,"Franche-Comté","Haute-Saône"),IF(COUNTIF(Paramètres!K:K,E290)=1,IF(Paramètres!$E$3=Paramètres!$A$25,"Franche-Comté","Jura"),IF(COUNTIF(Paramètres!G:G,E290)=1,IF(Paramètres!$E$3=Paramètres!$A$23,"Besançon",IF(Paramètres!$E$3=Paramètres!$A$24,"Doubs","Franche-Comté")),"*** INCONNU ***"))))))</f>
        <v>Franche-Comté</v>
      </c>
      <c r="G290" s="36">
        <f>LOOKUP(Z290-Paramètres!$E$1,Paramètres!$A$1:$A$20)</f>
        <v>-11</v>
      </c>
      <c r="H290" s="36" t="str">
        <f>LOOKUP(G290,Paramètres!$A$1:$B$20)</f>
        <v>B2</v>
      </c>
      <c r="I290" s="37">
        <f t="shared" si="44"/>
        <v>5</v>
      </c>
      <c r="J290" s="116">
        <v>500</v>
      </c>
      <c r="K290" s="47" t="s">
        <v>254</v>
      </c>
      <c r="L290" s="47"/>
      <c r="M290" s="52"/>
      <c r="N290" s="52"/>
      <c r="O290" s="77" t="str">
        <f t="shared" si="45"/>
        <v>0</v>
      </c>
      <c r="P290" s="91">
        <f t="shared" si="46"/>
        <v>0</v>
      </c>
      <c r="Q290" s="91">
        <f t="shared" si="47"/>
        <v>0</v>
      </c>
      <c r="R290" s="91">
        <f t="shared" si="48"/>
        <v>0</v>
      </c>
      <c r="S290" s="91">
        <f t="shared" si="49"/>
        <v>0</v>
      </c>
      <c r="T290" s="91">
        <f t="shared" si="50"/>
        <v>0</v>
      </c>
      <c r="U290" s="92" t="str">
        <f t="shared" si="51"/>
        <v>0</v>
      </c>
      <c r="V290" s="93">
        <f t="shared" si="52"/>
        <v>0</v>
      </c>
      <c r="W290" s="92" t="str">
        <f t="shared" si="53"/>
        <v>0</v>
      </c>
      <c r="X290" s="93">
        <f t="shared" si="54"/>
        <v>0</v>
      </c>
      <c r="Y290" s="36" t="str">
        <f ca="1">LOOKUP(G290,Paramètres!$A$1:$A$20,Paramètres!$C$1:$C$21)</f>
        <v>-11</v>
      </c>
      <c r="Z290" s="25">
        <v>2005</v>
      </c>
      <c r="AA290" s="25" t="s">
        <v>1156</v>
      </c>
      <c r="AB290" s="59"/>
      <c r="AC290" s="34"/>
      <c r="AD290" s="42" t="str">
        <f>IF(ISNA(VLOOKUP(D290,'Liste en forme Garçons'!$C:$C,1,FALSE)),"","*")</f>
        <v>*</v>
      </c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</row>
    <row r="291" spans="1:46" s="43" customFormat="1" x14ac:dyDescent="0.35">
      <c r="A291" s="65"/>
      <c r="B291" s="32" t="s">
        <v>142</v>
      </c>
      <c r="C291" s="32" t="s">
        <v>2743</v>
      </c>
      <c r="D291" s="138" t="s">
        <v>2851</v>
      </c>
      <c r="E291" s="49" t="s">
        <v>1009</v>
      </c>
      <c r="F291" s="97" t="str">
        <f>IF(E291="","",IF(COUNTIF(Paramètres!H:H,E291)=1,IF(Paramètres!$E$3=Paramètres!$A$23,"Belfort/Montbéliard",IF(Paramètres!$E$3=Paramètres!$A$24,"Doubs","Franche-Comté")),IF(COUNTIF(Paramètres!I:I,E291)=1,IF(Paramètres!$E$3=Paramètres!$A$23,"Belfort/Montbéliard",IF(Paramètres!$E$3=Paramètres!$A$24,"Belfort","Franche-Comté")),IF(COUNTIF(Paramètres!J:J,E291)=1,IF(Paramètres!$E$3=Paramètres!$A$25,"Franche-Comté","Haute-Saône"),IF(COUNTIF(Paramètres!K:K,E291)=1,IF(Paramètres!$E$3=Paramètres!$A$25,"Franche-Comté","Jura"),IF(COUNTIF(Paramètres!G:G,E291)=1,IF(Paramètres!$E$3=Paramètres!$A$23,"Besançon",IF(Paramètres!$E$3=Paramètres!$A$24,"Doubs","Franche-Comté")),"*** INCONNU ***"))))))</f>
        <v>Franche-Comté</v>
      </c>
      <c r="G291" s="36">
        <f>LOOKUP(Z291-Paramètres!$E$1,Paramètres!$A$1:$A$20)</f>
        <v>-11</v>
      </c>
      <c r="H291" s="36" t="str">
        <f>LOOKUP(G291,Paramètres!$A$1:$B$20)</f>
        <v>B2</v>
      </c>
      <c r="I291" s="37">
        <f t="shared" si="44"/>
        <v>5</v>
      </c>
      <c r="J291" s="116">
        <v>500</v>
      </c>
      <c r="K291" s="47">
        <v>0</v>
      </c>
      <c r="L291" s="47"/>
      <c r="M291" s="25"/>
      <c r="N291" s="52"/>
      <c r="O291" s="77" t="str">
        <f t="shared" si="45"/>
        <v>0</v>
      </c>
      <c r="P291" s="91">
        <f t="shared" si="46"/>
        <v>0</v>
      </c>
      <c r="Q291" s="91">
        <f t="shared" si="47"/>
        <v>0</v>
      </c>
      <c r="R291" s="91">
        <f t="shared" si="48"/>
        <v>0</v>
      </c>
      <c r="S291" s="91">
        <f t="shared" si="49"/>
        <v>0</v>
      </c>
      <c r="T291" s="91">
        <f t="shared" si="50"/>
        <v>0</v>
      </c>
      <c r="U291" s="92" t="str">
        <f t="shared" si="51"/>
        <v>0</v>
      </c>
      <c r="V291" s="93">
        <f t="shared" si="52"/>
        <v>0</v>
      </c>
      <c r="W291" s="92" t="str">
        <f t="shared" si="53"/>
        <v>0</v>
      </c>
      <c r="X291" s="93">
        <f t="shared" si="54"/>
        <v>0</v>
      </c>
      <c r="Y291" s="36" t="str">
        <f ca="1">LOOKUP(G291,Paramètres!$A$1:$A$20,Paramètres!$C$1:$C$21)</f>
        <v>-11</v>
      </c>
      <c r="Z291" s="25">
        <v>2005</v>
      </c>
      <c r="AA291" s="25" t="s">
        <v>1156</v>
      </c>
      <c r="AB291" s="59" t="s">
        <v>3244</v>
      </c>
      <c r="AC291" s="34"/>
      <c r="AD291" s="42" t="str">
        <f>IF(ISNA(VLOOKUP(D291,'Liste en forme Garçons'!$C:$C,1,FALSE)),"","*")</f>
        <v>*</v>
      </c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</row>
    <row r="292" spans="1:46" s="43" customFormat="1" x14ac:dyDescent="0.35">
      <c r="A292" s="65"/>
      <c r="B292" s="32" t="s">
        <v>132</v>
      </c>
      <c r="C292" s="32" t="s">
        <v>383</v>
      </c>
      <c r="D292" s="138" t="s">
        <v>2994</v>
      </c>
      <c r="E292" s="49" t="s">
        <v>1129</v>
      </c>
      <c r="F292" s="97" t="str">
        <f>IF(E292="","",IF(COUNTIF(Paramètres!H:H,E292)=1,IF(Paramètres!$E$3=Paramètres!$A$23,"Belfort/Montbéliard",IF(Paramètres!$E$3=Paramètres!$A$24,"Doubs","Franche-Comté")),IF(COUNTIF(Paramètres!I:I,E292)=1,IF(Paramètres!$E$3=Paramètres!$A$23,"Belfort/Montbéliard",IF(Paramètres!$E$3=Paramètres!$A$24,"Belfort","Franche-Comté")),IF(COUNTIF(Paramètres!J:J,E292)=1,IF(Paramètres!$E$3=Paramètres!$A$25,"Franche-Comté","Haute-Saône"),IF(COUNTIF(Paramètres!K:K,E292)=1,IF(Paramètres!$E$3=Paramètres!$A$25,"Franche-Comté","Jura"),IF(COUNTIF(Paramètres!G:G,E292)=1,IF(Paramètres!$E$3=Paramètres!$A$23,"Besançon",IF(Paramètres!$E$3=Paramètres!$A$24,"Doubs","Franche-Comté")),"*** INCONNU ***"))))))</f>
        <v>Franche-Comté</v>
      </c>
      <c r="G292" s="36">
        <f>LOOKUP(Z292-Paramètres!$E$1,Paramètres!$A$1:$A$20)</f>
        <v>-11</v>
      </c>
      <c r="H292" s="36" t="str">
        <f>LOOKUP(G292,Paramètres!$A$1:$B$20)</f>
        <v>B2</v>
      </c>
      <c r="I292" s="37">
        <f t="shared" si="44"/>
        <v>5</v>
      </c>
      <c r="J292" s="116">
        <v>500</v>
      </c>
      <c r="K292" s="47">
        <v>0</v>
      </c>
      <c r="L292" s="47"/>
      <c r="M292" s="25"/>
      <c r="N292" s="25"/>
      <c r="O292" s="77" t="str">
        <f t="shared" si="45"/>
        <v>0</v>
      </c>
      <c r="P292" s="91">
        <f t="shared" si="46"/>
        <v>0</v>
      </c>
      <c r="Q292" s="91">
        <f t="shared" si="47"/>
        <v>0</v>
      </c>
      <c r="R292" s="91">
        <f t="shared" si="48"/>
        <v>0</v>
      </c>
      <c r="S292" s="91">
        <f t="shared" si="49"/>
        <v>0</v>
      </c>
      <c r="T292" s="91">
        <f t="shared" si="50"/>
        <v>0</v>
      </c>
      <c r="U292" s="92" t="str">
        <f t="shared" si="51"/>
        <v>0</v>
      </c>
      <c r="V292" s="93">
        <f t="shared" si="52"/>
        <v>0</v>
      </c>
      <c r="W292" s="92" t="str">
        <f t="shared" si="53"/>
        <v>0</v>
      </c>
      <c r="X292" s="93">
        <f t="shared" si="54"/>
        <v>0</v>
      </c>
      <c r="Y292" s="36" t="str">
        <f ca="1">LOOKUP(G292,Paramètres!$A$1:$A$20,Paramètres!$C$1:$C$21)</f>
        <v>-11</v>
      </c>
      <c r="Z292" s="25">
        <v>2005</v>
      </c>
      <c r="AA292" s="25" t="s">
        <v>1156</v>
      </c>
      <c r="AB292" s="59" t="s">
        <v>3244</v>
      </c>
      <c r="AC292" s="34"/>
      <c r="AD292" s="42" t="str">
        <f>IF(ISNA(VLOOKUP(D292,'Liste en forme Garçons'!$C:$C,1,FALSE)),"","*")</f>
        <v>*</v>
      </c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 spans="1:46" s="43" customFormat="1" x14ac:dyDescent="0.35">
      <c r="A293" s="65"/>
      <c r="B293" s="244" t="s">
        <v>1006</v>
      </c>
      <c r="C293" s="244" t="s">
        <v>1007</v>
      </c>
      <c r="D293" s="138" t="s">
        <v>1285</v>
      </c>
      <c r="E293" s="33" t="s">
        <v>1008</v>
      </c>
      <c r="F293" s="97" t="str">
        <f>IF(E293="","",IF(COUNTIF(Paramètres!H:H,E293)=1,IF(Paramètres!$E$3=Paramètres!$A$23,"Belfort/Montbéliard",IF(Paramètres!$E$3=Paramètres!$A$24,"Doubs","Franche-Comté")),IF(COUNTIF(Paramètres!I:I,E293)=1,IF(Paramètres!$E$3=Paramètres!$A$23,"Belfort/Montbéliard",IF(Paramètres!$E$3=Paramètres!$A$24,"Belfort","Franche-Comté")),IF(COUNTIF(Paramètres!J:J,E293)=1,IF(Paramètres!$E$3=Paramètres!$A$25,"Franche-Comté","Haute-Saône"),IF(COUNTIF(Paramètres!K:K,E293)=1,IF(Paramètres!$E$3=Paramètres!$A$25,"Franche-Comté","Jura"),IF(COUNTIF(Paramètres!G:G,E293)=1,IF(Paramètres!$E$3=Paramètres!$A$23,"Besançon",IF(Paramètres!$E$3=Paramètres!$A$24,"Doubs","Franche-Comté")),"*** INCONNU ***"))))))</f>
        <v>Franche-Comté</v>
      </c>
      <c r="G293" s="36">
        <f>LOOKUP(Z293-Paramètres!$E$1,Paramètres!$A$1:$A$20)</f>
        <v>-13</v>
      </c>
      <c r="H293" s="36" t="str">
        <f>LOOKUP(G293,Paramètres!$A$1:$B$20)</f>
        <v>M2</v>
      </c>
      <c r="I293" s="37">
        <f t="shared" si="44"/>
        <v>13</v>
      </c>
      <c r="J293" s="116">
        <v>1361</v>
      </c>
      <c r="K293" s="25" t="s">
        <v>215</v>
      </c>
      <c r="L293" s="47"/>
      <c r="M293" s="47"/>
      <c r="N293" s="25"/>
      <c r="O293" s="77" t="str">
        <f t="shared" si="45"/>
        <v>1D</v>
      </c>
      <c r="P293" s="91">
        <f t="shared" si="46"/>
        <v>10000000000</v>
      </c>
      <c r="Q293" s="91">
        <f t="shared" si="47"/>
        <v>0</v>
      </c>
      <c r="R293" s="91">
        <f t="shared" si="48"/>
        <v>0</v>
      </c>
      <c r="S293" s="91">
        <f t="shared" si="49"/>
        <v>0</v>
      </c>
      <c r="T293" s="91">
        <f t="shared" si="50"/>
        <v>10000000000</v>
      </c>
      <c r="U293" s="92" t="str">
        <f t="shared" si="51"/>
        <v>1D</v>
      </c>
      <c r="V293" s="93">
        <f t="shared" si="52"/>
        <v>0</v>
      </c>
      <c r="W293" s="92" t="str">
        <f t="shared" si="53"/>
        <v>1D</v>
      </c>
      <c r="X293" s="93">
        <f t="shared" si="54"/>
        <v>0</v>
      </c>
      <c r="Y293" s="36" t="str">
        <f ca="1">LOOKUP(G293,Paramètres!$A$1:$A$20,Paramètres!$C$1:$C$21)</f>
        <v>-13</v>
      </c>
      <c r="Z293" s="25">
        <v>2003</v>
      </c>
      <c r="AA293" s="25" t="s">
        <v>1156</v>
      </c>
      <c r="AB293" s="59" t="s">
        <v>3252</v>
      </c>
      <c r="AC293" s="34"/>
      <c r="AD293" s="42" t="str">
        <f>IF(ISNA(VLOOKUP(D293,'Liste en forme Garçons'!$C:$C,1,FALSE)),"","*")</f>
        <v>*</v>
      </c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</row>
    <row r="294" spans="1:46" s="43" customFormat="1" x14ac:dyDescent="0.35">
      <c r="A294" s="65"/>
      <c r="B294" s="244" t="s">
        <v>703</v>
      </c>
      <c r="C294" s="244" t="s">
        <v>704</v>
      </c>
      <c r="D294" s="138" t="s">
        <v>1504</v>
      </c>
      <c r="E294" s="49" t="s">
        <v>672</v>
      </c>
      <c r="F294" s="97" t="str">
        <f>IF(E294="","",IF(COUNTIF(Paramètres!H:H,E294)=1,IF(Paramètres!$E$3=Paramètres!$A$23,"Belfort/Montbéliard",IF(Paramètres!$E$3=Paramètres!$A$24,"Doubs","Franche-Comté")),IF(COUNTIF(Paramètres!I:I,E294)=1,IF(Paramètres!$E$3=Paramètres!$A$23,"Belfort/Montbéliard",IF(Paramètres!$E$3=Paramètres!$A$24,"Belfort","Franche-Comté")),IF(COUNTIF(Paramètres!J:J,E294)=1,IF(Paramètres!$E$3=Paramètres!$A$25,"Franche-Comté","Haute-Saône"),IF(COUNTIF(Paramètres!K:K,E294)=1,IF(Paramètres!$E$3=Paramètres!$A$25,"Franche-Comté","Jura"),IF(COUNTIF(Paramètres!G:G,E294)=1,IF(Paramètres!$E$3=Paramètres!$A$23,"Besançon",IF(Paramètres!$E$3=Paramètres!$A$24,"Doubs","Franche-Comté")),"*** INCONNU ***"))))))</f>
        <v>Franche-Comté</v>
      </c>
      <c r="G294" s="36">
        <f>LOOKUP(Z294-Paramètres!$E$1,Paramètres!$A$1:$A$20)</f>
        <v>-12</v>
      </c>
      <c r="H294" s="36" t="str">
        <f>LOOKUP(G294,Paramètres!$A$1:$B$20)</f>
        <v>M1</v>
      </c>
      <c r="I294" s="37">
        <f t="shared" si="44"/>
        <v>8</v>
      </c>
      <c r="J294" s="116">
        <v>850</v>
      </c>
      <c r="K294" s="47" t="s">
        <v>189</v>
      </c>
      <c r="L294" s="47"/>
      <c r="M294" s="25"/>
      <c r="N294" s="25"/>
      <c r="O294" s="77" t="str">
        <f t="shared" si="45"/>
        <v>15E</v>
      </c>
      <c r="P294" s="91">
        <f t="shared" si="46"/>
        <v>1500000000</v>
      </c>
      <c r="Q294" s="91">
        <f t="shared" si="47"/>
        <v>0</v>
      </c>
      <c r="R294" s="91">
        <f t="shared" si="48"/>
        <v>0</v>
      </c>
      <c r="S294" s="91">
        <f t="shared" si="49"/>
        <v>0</v>
      </c>
      <c r="T294" s="91">
        <f t="shared" si="50"/>
        <v>1500000000</v>
      </c>
      <c r="U294" s="92" t="str">
        <f t="shared" si="51"/>
        <v>15E</v>
      </c>
      <c r="V294" s="93">
        <f t="shared" si="52"/>
        <v>0</v>
      </c>
      <c r="W294" s="92" t="str">
        <f t="shared" si="53"/>
        <v>15E</v>
      </c>
      <c r="X294" s="93">
        <f t="shared" si="54"/>
        <v>0</v>
      </c>
      <c r="Y294" s="36" t="str">
        <f ca="1">LOOKUP(G294,Paramètres!$A$1:$A$20,Paramètres!$C$1:$C$21)</f>
        <v>-13</v>
      </c>
      <c r="Z294" s="25">
        <v>2004</v>
      </c>
      <c r="AA294" s="25" t="s">
        <v>1156</v>
      </c>
      <c r="AB294" s="59" t="s">
        <v>3253</v>
      </c>
      <c r="AC294" s="34"/>
      <c r="AD294" s="42" t="str">
        <f>IF(ISNA(VLOOKUP(D294,'Liste en forme Garçons'!$C:$C,1,FALSE)),"","*")</f>
        <v>*</v>
      </c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</row>
    <row r="295" spans="1:46" s="43" customFormat="1" x14ac:dyDescent="0.35">
      <c r="A295" s="65"/>
      <c r="B295" s="245" t="s">
        <v>469</v>
      </c>
      <c r="C295" s="245" t="s">
        <v>106</v>
      </c>
      <c r="D295" s="138" t="s">
        <v>1683</v>
      </c>
      <c r="E295" s="49" t="s">
        <v>105</v>
      </c>
      <c r="F295" s="97" t="str">
        <f>IF(E295="","",IF(COUNTIF(Paramètres!H:H,E295)=1,IF(Paramètres!$E$3=Paramètres!$A$23,"Belfort/Montbéliard",IF(Paramètres!$E$3=Paramètres!$A$24,"Doubs","Franche-Comté")),IF(COUNTIF(Paramètres!I:I,E295)=1,IF(Paramètres!$E$3=Paramètres!$A$23,"Belfort/Montbéliard",IF(Paramètres!$E$3=Paramètres!$A$24,"Belfort","Franche-Comté")),IF(COUNTIF(Paramètres!J:J,E295)=1,IF(Paramètres!$E$3=Paramètres!$A$25,"Franche-Comté","Haute-Saône"),IF(COUNTIF(Paramètres!K:K,E295)=1,IF(Paramètres!$E$3=Paramètres!$A$25,"Franche-Comté","Jura"),IF(COUNTIF(Paramètres!G:G,E295)=1,IF(Paramètres!$E$3=Paramètres!$A$23,"Besançon",IF(Paramètres!$E$3=Paramètres!$A$24,"Doubs","Franche-Comté")),"*** INCONNU ***"))))))</f>
        <v>Franche-Comté</v>
      </c>
      <c r="G295" s="36">
        <f>LOOKUP(Z295-Paramètres!$E$1,Paramètres!$A$1:$A$20)</f>
        <v>-13</v>
      </c>
      <c r="H295" s="36" t="str">
        <f>LOOKUP(G295,Paramètres!$A$1:$B$20)</f>
        <v>M2</v>
      </c>
      <c r="I295" s="37">
        <f t="shared" si="44"/>
        <v>7</v>
      </c>
      <c r="J295" s="116">
        <v>791</v>
      </c>
      <c r="K295" s="47" t="s">
        <v>223</v>
      </c>
      <c r="L295" s="47"/>
      <c r="M295" s="47"/>
      <c r="N295" s="47"/>
      <c r="O295" s="77" t="str">
        <f t="shared" si="45"/>
        <v>3E</v>
      </c>
      <c r="P295" s="91">
        <f t="shared" si="46"/>
        <v>300000000</v>
      </c>
      <c r="Q295" s="91">
        <f t="shared" si="47"/>
        <v>0</v>
      </c>
      <c r="R295" s="91">
        <f t="shared" si="48"/>
        <v>0</v>
      </c>
      <c r="S295" s="91">
        <f t="shared" si="49"/>
        <v>0</v>
      </c>
      <c r="T295" s="91">
        <f t="shared" si="50"/>
        <v>300000000</v>
      </c>
      <c r="U295" s="92" t="str">
        <f t="shared" si="51"/>
        <v>3E</v>
      </c>
      <c r="V295" s="93">
        <f t="shared" si="52"/>
        <v>0</v>
      </c>
      <c r="W295" s="92" t="str">
        <f t="shared" si="53"/>
        <v>3E</v>
      </c>
      <c r="X295" s="93">
        <f t="shared" si="54"/>
        <v>0</v>
      </c>
      <c r="Y295" s="36" t="str">
        <f ca="1">LOOKUP(G295,Paramètres!$A$1:$A$20,Paramètres!$C$1:$C$21)</f>
        <v>-13</v>
      </c>
      <c r="Z295" s="25">
        <v>2003</v>
      </c>
      <c r="AA295" s="25" t="s">
        <v>1156</v>
      </c>
      <c r="AB295" s="59" t="s">
        <v>3188</v>
      </c>
      <c r="AC295" s="34"/>
      <c r="AD295" s="42" t="str">
        <f>IF(ISNA(VLOOKUP(D295,'Liste en forme Garçons'!$C:$C,1,FALSE)),"","*")</f>
        <v>*</v>
      </c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</row>
    <row r="296" spans="1:46" s="43" customFormat="1" x14ac:dyDescent="0.35">
      <c r="A296" s="65"/>
      <c r="B296" s="252" t="s">
        <v>428</v>
      </c>
      <c r="C296" s="245" t="s">
        <v>478</v>
      </c>
      <c r="D296" s="138" t="s">
        <v>1627</v>
      </c>
      <c r="E296" s="49" t="s">
        <v>87</v>
      </c>
      <c r="F296" s="97" t="str">
        <f>IF(E296="","",IF(COUNTIF(Paramètres!H:H,E296)=1,IF(Paramètres!$E$3=Paramètres!$A$23,"Belfort/Montbéliard",IF(Paramètres!$E$3=Paramètres!$A$24,"Doubs","Franche-Comté")),IF(COUNTIF(Paramètres!I:I,E296)=1,IF(Paramètres!$E$3=Paramètres!$A$23,"Belfort/Montbéliard",IF(Paramètres!$E$3=Paramètres!$A$24,"Belfort","Franche-Comté")),IF(COUNTIF(Paramètres!J:J,E296)=1,IF(Paramètres!$E$3=Paramètres!$A$25,"Franche-Comté","Haute-Saône"),IF(COUNTIF(Paramètres!K:K,E296)=1,IF(Paramètres!$E$3=Paramètres!$A$25,"Franche-Comté","Jura"),IF(COUNTIF(Paramètres!G:G,E296)=1,IF(Paramètres!$E$3=Paramètres!$A$23,"Besançon",IF(Paramètres!$E$3=Paramètres!$A$24,"Doubs","Franche-Comté")),"*** INCONNU ***"))))))</f>
        <v>Franche-Comté</v>
      </c>
      <c r="G296" s="36">
        <f>LOOKUP(Z296-Paramètres!$E$1,Paramètres!$A$1:$A$20)</f>
        <v>-13</v>
      </c>
      <c r="H296" s="36" t="str">
        <f>LOOKUP(G296,Paramètres!$A$1:$B$20)</f>
        <v>M2</v>
      </c>
      <c r="I296" s="37">
        <f t="shared" si="44"/>
        <v>7</v>
      </c>
      <c r="J296" s="116">
        <v>743</v>
      </c>
      <c r="K296" s="47" t="s">
        <v>224</v>
      </c>
      <c r="L296" s="47"/>
      <c r="M296" s="47"/>
      <c r="N296" s="47"/>
      <c r="O296" s="77" t="str">
        <f t="shared" si="45"/>
        <v>2E</v>
      </c>
      <c r="P296" s="91">
        <f t="shared" si="46"/>
        <v>200000000</v>
      </c>
      <c r="Q296" s="91">
        <f t="shared" si="47"/>
        <v>0</v>
      </c>
      <c r="R296" s="91">
        <f t="shared" si="48"/>
        <v>0</v>
      </c>
      <c r="S296" s="91">
        <f t="shared" si="49"/>
        <v>0</v>
      </c>
      <c r="T296" s="91">
        <f t="shared" si="50"/>
        <v>200000000</v>
      </c>
      <c r="U296" s="92" t="str">
        <f t="shared" si="51"/>
        <v>2E</v>
      </c>
      <c r="V296" s="93">
        <f t="shared" si="52"/>
        <v>0</v>
      </c>
      <c r="W296" s="92" t="str">
        <f t="shared" si="53"/>
        <v>2E</v>
      </c>
      <c r="X296" s="93">
        <f t="shared" si="54"/>
        <v>0</v>
      </c>
      <c r="Y296" s="36" t="str">
        <f ca="1">LOOKUP(G296,Paramètres!$A$1:$A$20,Paramètres!$C$1:$C$21)</f>
        <v>-13</v>
      </c>
      <c r="Z296" s="25">
        <v>2003</v>
      </c>
      <c r="AA296" s="25" t="s">
        <v>1156</v>
      </c>
      <c r="AB296" s="59" t="s">
        <v>3188</v>
      </c>
      <c r="AC296" s="66"/>
      <c r="AD296" s="42" t="str">
        <f>IF(ISNA(VLOOKUP(D296,'Liste en forme Garçons'!$C:$C,1,FALSE)),"","*")</f>
        <v>*</v>
      </c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</row>
    <row r="297" spans="1:46" s="43" customFormat="1" x14ac:dyDescent="0.35">
      <c r="A297" s="65"/>
      <c r="B297" s="244" t="s">
        <v>108</v>
      </c>
      <c r="C297" s="244" t="s">
        <v>109</v>
      </c>
      <c r="D297" s="138" t="s">
        <v>1695</v>
      </c>
      <c r="E297" s="49" t="s">
        <v>50</v>
      </c>
      <c r="F297" s="97" t="str">
        <f>IF(E297="","",IF(COUNTIF(Paramètres!H:H,E297)=1,IF(Paramètres!$E$3=Paramètres!$A$23,"Belfort/Montbéliard",IF(Paramètres!$E$3=Paramètres!$A$24,"Doubs","Franche-Comté")),IF(COUNTIF(Paramètres!I:I,E297)=1,IF(Paramètres!$E$3=Paramètres!$A$23,"Belfort/Montbéliard",IF(Paramètres!$E$3=Paramètres!$A$24,"Belfort","Franche-Comté")),IF(COUNTIF(Paramètres!J:J,E297)=1,IF(Paramètres!$E$3=Paramètres!$A$25,"Franche-Comté","Haute-Saône"),IF(COUNTIF(Paramètres!K:K,E297)=1,IF(Paramètres!$E$3=Paramètres!$A$25,"Franche-Comté","Jura"),IF(COUNTIF(Paramètres!G:G,E297)=1,IF(Paramètres!$E$3=Paramètres!$A$23,"Besançon",IF(Paramètres!$E$3=Paramètres!$A$24,"Doubs","Franche-Comté")),"*** INCONNU ***"))))))</f>
        <v>Franche-Comté</v>
      </c>
      <c r="G297" s="36">
        <f>LOOKUP(Z297-Paramètres!$E$1,Paramètres!$A$1:$A$20)</f>
        <v>-13</v>
      </c>
      <c r="H297" s="36" t="str">
        <f>LOOKUP(G297,Paramètres!$A$1:$B$20)</f>
        <v>M2</v>
      </c>
      <c r="I297" s="37">
        <f t="shared" si="44"/>
        <v>7</v>
      </c>
      <c r="J297" s="116">
        <v>755</v>
      </c>
      <c r="K297" s="47" t="s">
        <v>226</v>
      </c>
      <c r="L297" s="47"/>
      <c r="M297" s="47"/>
      <c r="N297" s="38"/>
      <c r="O297" s="77" t="str">
        <f t="shared" si="45"/>
        <v>1E</v>
      </c>
      <c r="P297" s="91">
        <f t="shared" si="46"/>
        <v>100000000</v>
      </c>
      <c r="Q297" s="91">
        <f t="shared" si="47"/>
        <v>0</v>
      </c>
      <c r="R297" s="91">
        <f t="shared" si="48"/>
        <v>0</v>
      </c>
      <c r="S297" s="91">
        <f t="shared" si="49"/>
        <v>0</v>
      </c>
      <c r="T297" s="91">
        <f t="shared" si="50"/>
        <v>100000000</v>
      </c>
      <c r="U297" s="92" t="str">
        <f t="shared" si="51"/>
        <v>1E</v>
      </c>
      <c r="V297" s="93">
        <f t="shared" si="52"/>
        <v>0</v>
      </c>
      <c r="W297" s="92" t="str">
        <f t="shared" si="53"/>
        <v>1E</v>
      </c>
      <c r="X297" s="93">
        <f t="shared" si="54"/>
        <v>0</v>
      </c>
      <c r="Y297" s="36" t="str">
        <f ca="1">LOOKUP(G297,Paramètres!$A$1:$A$20,Paramètres!$C$1:$C$21)</f>
        <v>-13</v>
      </c>
      <c r="Z297" s="25">
        <v>2003</v>
      </c>
      <c r="AA297" s="25" t="s">
        <v>1156</v>
      </c>
      <c r="AB297" s="59" t="s">
        <v>3215</v>
      </c>
      <c r="AC297" s="67"/>
      <c r="AD297" s="42" t="str">
        <f>IF(ISNA(VLOOKUP(D297,'Liste en forme Garçons'!$C:$C,1,FALSE)),"","*")</f>
        <v>*</v>
      </c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1:46" s="43" customFormat="1" x14ac:dyDescent="0.35">
      <c r="A298" s="65"/>
      <c r="B298" s="245" t="s">
        <v>126</v>
      </c>
      <c r="C298" s="245" t="s">
        <v>489</v>
      </c>
      <c r="D298" s="138" t="s">
        <v>1709</v>
      </c>
      <c r="E298" s="49" t="s">
        <v>58</v>
      </c>
      <c r="F298" s="97" t="str">
        <f>IF(E298="","",IF(COUNTIF(Paramètres!H:H,E298)=1,IF(Paramètres!$E$3=Paramètres!$A$23,"Belfort/Montbéliard",IF(Paramètres!$E$3=Paramètres!$A$24,"Doubs","Franche-Comté")),IF(COUNTIF(Paramètres!I:I,E298)=1,IF(Paramètres!$E$3=Paramètres!$A$23,"Belfort/Montbéliard",IF(Paramètres!$E$3=Paramètres!$A$24,"Belfort","Franche-Comté")),IF(COUNTIF(Paramètres!J:J,E298)=1,IF(Paramètres!$E$3=Paramètres!$A$25,"Franche-Comté","Haute-Saône"),IF(COUNTIF(Paramètres!K:K,E298)=1,IF(Paramètres!$E$3=Paramètres!$A$25,"Franche-Comté","Jura"),IF(COUNTIF(Paramètres!G:G,E298)=1,IF(Paramètres!$E$3=Paramètres!$A$23,"Besançon",IF(Paramètres!$E$3=Paramètres!$A$24,"Doubs","Franche-Comté")),"*** INCONNU ***"))))))</f>
        <v>Franche-Comté</v>
      </c>
      <c r="G298" s="36">
        <f>LOOKUP(Z298-Paramètres!$E$1,Paramètres!$A$1:$A$20)</f>
        <v>-12</v>
      </c>
      <c r="H298" s="36" t="str">
        <f>LOOKUP(G298,Paramètres!$A$1:$B$20)</f>
        <v>M1</v>
      </c>
      <c r="I298" s="37">
        <f t="shared" si="44"/>
        <v>7</v>
      </c>
      <c r="J298" s="116">
        <v>750</v>
      </c>
      <c r="K298" s="47" t="s">
        <v>98</v>
      </c>
      <c r="L298" s="47"/>
      <c r="M298" s="47"/>
      <c r="N298" s="38"/>
      <c r="O298" s="77" t="str">
        <f t="shared" si="45"/>
        <v>80F</v>
      </c>
      <c r="P298" s="91">
        <f t="shared" si="46"/>
        <v>80000000</v>
      </c>
      <c r="Q298" s="91">
        <f t="shared" si="47"/>
        <v>0</v>
      </c>
      <c r="R298" s="91">
        <f t="shared" si="48"/>
        <v>0</v>
      </c>
      <c r="S298" s="91">
        <f t="shared" si="49"/>
        <v>0</v>
      </c>
      <c r="T298" s="91">
        <f t="shared" si="50"/>
        <v>80000000</v>
      </c>
      <c r="U298" s="92" t="str">
        <f t="shared" si="51"/>
        <v>80F</v>
      </c>
      <c r="V298" s="93">
        <f t="shared" si="52"/>
        <v>0</v>
      </c>
      <c r="W298" s="92" t="str">
        <f t="shared" si="53"/>
        <v>80F</v>
      </c>
      <c r="X298" s="93">
        <f t="shared" si="54"/>
        <v>0</v>
      </c>
      <c r="Y298" s="36" t="str">
        <f ca="1">LOOKUP(G298,Paramètres!$A$1:$A$20,Paramètres!$C$1:$C$21)</f>
        <v>-13</v>
      </c>
      <c r="Z298" s="25">
        <v>2004</v>
      </c>
      <c r="AA298" s="25" t="s">
        <v>1156</v>
      </c>
      <c r="AB298" s="59"/>
      <c r="AC298" s="18"/>
      <c r="AD298" s="42" t="str">
        <f>IF(ISNA(VLOOKUP(D298,'Liste en forme Garçons'!$C:$C,1,FALSE)),"","*")</f>
        <v>*</v>
      </c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spans="1:46" s="43" customFormat="1" x14ac:dyDescent="0.35">
      <c r="A299" s="65"/>
      <c r="B299" s="245" t="s">
        <v>26</v>
      </c>
      <c r="C299" s="245" t="s">
        <v>383</v>
      </c>
      <c r="D299" s="138" t="s">
        <v>1505</v>
      </c>
      <c r="E299" s="49" t="s">
        <v>672</v>
      </c>
      <c r="F299" s="97" t="str">
        <f>IF(E299="","",IF(COUNTIF(Paramètres!H:H,E299)=1,IF(Paramètres!$E$3=Paramètres!$A$23,"Belfort/Montbéliard",IF(Paramètres!$E$3=Paramètres!$A$24,"Doubs","Franche-Comté")),IF(COUNTIF(Paramètres!I:I,E299)=1,IF(Paramètres!$E$3=Paramètres!$A$23,"Belfort/Montbéliard",IF(Paramètres!$E$3=Paramètres!$A$24,"Belfort","Franche-Comté")),IF(COUNTIF(Paramètres!J:J,E299)=1,IF(Paramètres!$E$3=Paramètres!$A$25,"Franche-Comté","Haute-Saône"),IF(COUNTIF(Paramètres!K:K,E299)=1,IF(Paramètres!$E$3=Paramètres!$A$25,"Franche-Comté","Jura"),IF(COUNTIF(Paramètres!G:G,E299)=1,IF(Paramètres!$E$3=Paramètres!$A$23,"Besançon",IF(Paramètres!$E$3=Paramètres!$A$24,"Doubs","Franche-Comté")),"*** INCONNU ***"))))))</f>
        <v>Franche-Comté</v>
      </c>
      <c r="G299" s="36">
        <f>LOOKUP(Z299-Paramètres!$E$1,Paramètres!$A$1:$A$20)</f>
        <v>-12</v>
      </c>
      <c r="H299" s="36" t="str">
        <f>LOOKUP(G299,Paramètres!$A$1:$B$20)</f>
        <v>M1</v>
      </c>
      <c r="I299" s="37">
        <f t="shared" si="44"/>
        <v>7</v>
      </c>
      <c r="J299" s="116">
        <v>761</v>
      </c>
      <c r="K299" s="47" t="s">
        <v>227</v>
      </c>
      <c r="L299" s="47"/>
      <c r="M299" s="25"/>
      <c r="N299" s="52"/>
      <c r="O299" s="77" t="str">
        <f t="shared" si="45"/>
        <v>65F</v>
      </c>
      <c r="P299" s="91">
        <f t="shared" si="46"/>
        <v>65000000</v>
      </c>
      <c r="Q299" s="91">
        <f t="shared" si="47"/>
        <v>0</v>
      </c>
      <c r="R299" s="91">
        <f t="shared" si="48"/>
        <v>0</v>
      </c>
      <c r="S299" s="91">
        <f t="shared" si="49"/>
        <v>0</v>
      </c>
      <c r="T299" s="91">
        <f t="shared" si="50"/>
        <v>65000000</v>
      </c>
      <c r="U299" s="92" t="str">
        <f t="shared" si="51"/>
        <v>65F</v>
      </c>
      <c r="V299" s="93">
        <f t="shared" si="52"/>
        <v>0</v>
      </c>
      <c r="W299" s="92" t="str">
        <f t="shared" si="53"/>
        <v>65F</v>
      </c>
      <c r="X299" s="93">
        <f t="shared" si="54"/>
        <v>0</v>
      </c>
      <c r="Y299" s="36" t="str">
        <f ca="1">LOOKUP(G299,Paramètres!$A$1:$A$20,Paramètres!$C$1:$C$21)</f>
        <v>-13</v>
      </c>
      <c r="Z299" s="25">
        <v>2004</v>
      </c>
      <c r="AA299" s="25" t="s">
        <v>1156</v>
      </c>
      <c r="AB299" s="59"/>
      <c r="AC299" s="18"/>
      <c r="AD299" s="42" t="str">
        <f>IF(ISNA(VLOOKUP(D299,'Liste en forme Garçons'!$C:$C,1,FALSE)),"","*")</f>
        <v>*</v>
      </c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spans="1:46" s="43" customFormat="1" x14ac:dyDescent="0.35">
      <c r="A300" s="65"/>
      <c r="B300" s="245" t="s">
        <v>491</v>
      </c>
      <c r="C300" s="245" t="s">
        <v>490</v>
      </c>
      <c r="D300" s="138" t="s">
        <v>1654</v>
      </c>
      <c r="E300" s="49" t="s">
        <v>1120</v>
      </c>
      <c r="F300" s="97" t="str">
        <f>IF(E300="","",IF(COUNTIF(Paramètres!H:H,E300)=1,IF(Paramètres!$E$3=Paramètres!$A$23,"Belfort/Montbéliard",IF(Paramètres!$E$3=Paramètres!$A$24,"Doubs","Franche-Comté")),IF(COUNTIF(Paramètres!I:I,E300)=1,IF(Paramètres!$E$3=Paramètres!$A$23,"Belfort/Montbéliard",IF(Paramètres!$E$3=Paramètres!$A$24,"Belfort","Franche-Comté")),IF(COUNTIF(Paramètres!J:J,E300)=1,IF(Paramètres!$E$3=Paramètres!$A$25,"Franche-Comté","Haute-Saône"),IF(COUNTIF(Paramètres!K:K,E300)=1,IF(Paramètres!$E$3=Paramètres!$A$25,"Franche-Comté","Jura"),IF(COUNTIF(Paramètres!G:G,E300)=1,IF(Paramètres!$E$3=Paramètres!$A$23,"Besançon",IF(Paramètres!$E$3=Paramètres!$A$24,"Doubs","Franche-Comté")),"*** INCONNU ***"))))))</f>
        <v>Franche-Comté</v>
      </c>
      <c r="G300" s="36">
        <f>LOOKUP(Z300-Paramètres!$E$1,Paramètres!$A$1:$A$20)</f>
        <v>-12</v>
      </c>
      <c r="H300" s="36" t="str">
        <f>LOOKUP(G300,Paramètres!$A$1:$B$20)</f>
        <v>M1</v>
      </c>
      <c r="I300" s="37">
        <f t="shared" si="44"/>
        <v>8</v>
      </c>
      <c r="J300" s="116">
        <v>833</v>
      </c>
      <c r="K300" s="47" t="s">
        <v>194</v>
      </c>
      <c r="L300" s="47"/>
      <c r="M300" s="47"/>
      <c r="N300" s="38"/>
      <c r="O300" s="77" t="str">
        <f t="shared" si="45"/>
        <v>50F</v>
      </c>
      <c r="P300" s="91">
        <f t="shared" si="46"/>
        <v>50000000</v>
      </c>
      <c r="Q300" s="91">
        <f t="shared" si="47"/>
        <v>0</v>
      </c>
      <c r="R300" s="91">
        <f t="shared" si="48"/>
        <v>0</v>
      </c>
      <c r="S300" s="91">
        <f t="shared" si="49"/>
        <v>0</v>
      </c>
      <c r="T300" s="91">
        <f t="shared" si="50"/>
        <v>50000000</v>
      </c>
      <c r="U300" s="92" t="str">
        <f t="shared" si="51"/>
        <v>50F</v>
      </c>
      <c r="V300" s="93">
        <f t="shared" si="52"/>
        <v>0</v>
      </c>
      <c r="W300" s="92" t="str">
        <f t="shared" si="53"/>
        <v>50F</v>
      </c>
      <c r="X300" s="93">
        <f t="shared" si="54"/>
        <v>0</v>
      </c>
      <c r="Y300" s="36" t="str">
        <f ca="1">LOOKUP(G300,Paramètres!$A$1:$A$20,Paramètres!$C$1:$C$21)</f>
        <v>-13</v>
      </c>
      <c r="Z300" s="25">
        <v>2004</v>
      </c>
      <c r="AA300" s="25" t="s">
        <v>1156</v>
      </c>
      <c r="AB300" s="59"/>
      <c r="AC300" s="42"/>
      <c r="AD300" s="42" t="str">
        <f>IF(ISNA(VLOOKUP(D300,'Liste en forme Garçons'!$C:$C,1,FALSE)),"","*")</f>
        <v>*</v>
      </c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</row>
    <row r="301" spans="1:46" s="43" customFormat="1" x14ac:dyDescent="0.35">
      <c r="A301" s="65"/>
      <c r="B301" s="245" t="s">
        <v>476</v>
      </c>
      <c r="C301" s="245" t="s">
        <v>475</v>
      </c>
      <c r="D301" s="138" t="s">
        <v>1685</v>
      </c>
      <c r="E301" s="49" t="s">
        <v>105</v>
      </c>
      <c r="F301" s="97" t="str">
        <f>IF(E301="","",IF(COUNTIF(Paramètres!H:H,E301)=1,IF(Paramètres!$E$3=Paramètres!$A$23,"Belfort/Montbéliard",IF(Paramètres!$E$3=Paramètres!$A$24,"Doubs","Franche-Comté")),IF(COUNTIF(Paramètres!I:I,E301)=1,IF(Paramètres!$E$3=Paramètres!$A$23,"Belfort/Montbéliard",IF(Paramètres!$E$3=Paramètres!$A$24,"Belfort","Franche-Comté")),IF(COUNTIF(Paramètres!J:J,E301)=1,IF(Paramètres!$E$3=Paramètres!$A$25,"Franche-Comté","Haute-Saône"),IF(COUNTIF(Paramètres!K:K,E301)=1,IF(Paramètres!$E$3=Paramètres!$A$25,"Franche-Comté","Jura"),IF(COUNTIF(Paramètres!G:G,E301)=1,IF(Paramètres!$E$3=Paramètres!$A$23,"Besançon",IF(Paramètres!$E$3=Paramètres!$A$24,"Doubs","Franche-Comté")),"*** INCONNU ***"))))))</f>
        <v>Franche-Comté</v>
      </c>
      <c r="G301" s="36">
        <f>LOOKUP(Z301-Paramètres!$E$1,Paramètres!$A$1:$A$20)</f>
        <v>-13</v>
      </c>
      <c r="H301" s="36" t="str">
        <f>LOOKUP(G301,Paramètres!$A$1:$B$20)</f>
        <v>M2</v>
      </c>
      <c r="I301" s="37">
        <f t="shared" si="44"/>
        <v>7</v>
      </c>
      <c r="J301" s="116">
        <v>754</v>
      </c>
      <c r="K301" s="47" t="s">
        <v>228</v>
      </c>
      <c r="L301" s="47"/>
      <c r="M301" s="47"/>
      <c r="N301" s="38"/>
      <c r="O301" s="77" t="str">
        <f t="shared" si="45"/>
        <v>40F</v>
      </c>
      <c r="P301" s="91">
        <f t="shared" si="46"/>
        <v>40000000</v>
      </c>
      <c r="Q301" s="91">
        <f t="shared" si="47"/>
        <v>0</v>
      </c>
      <c r="R301" s="91">
        <f t="shared" si="48"/>
        <v>0</v>
      </c>
      <c r="S301" s="91">
        <f t="shared" si="49"/>
        <v>0</v>
      </c>
      <c r="T301" s="91">
        <f t="shared" si="50"/>
        <v>40000000</v>
      </c>
      <c r="U301" s="92" t="str">
        <f t="shared" si="51"/>
        <v>40F</v>
      </c>
      <c r="V301" s="93">
        <f t="shared" si="52"/>
        <v>0</v>
      </c>
      <c r="W301" s="92" t="str">
        <f t="shared" si="53"/>
        <v>40F</v>
      </c>
      <c r="X301" s="93">
        <f t="shared" si="54"/>
        <v>0</v>
      </c>
      <c r="Y301" s="36" t="str">
        <f ca="1">LOOKUP(G301,Paramètres!$A$1:$A$20,Paramètres!$C$1:$C$21)</f>
        <v>-13</v>
      </c>
      <c r="Z301" s="25">
        <v>2003</v>
      </c>
      <c r="AA301" s="25" t="s">
        <v>1156</v>
      </c>
      <c r="AB301" s="59"/>
      <c r="AC301" s="42"/>
      <c r="AD301" s="42" t="str">
        <f>IF(ISNA(VLOOKUP(D301,'Liste en forme Garçons'!$C:$C,1,FALSE)),"","*")</f>
        <v>*</v>
      </c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</row>
    <row r="302" spans="1:46" s="43" customFormat="1" x14ac:dyDescent="0.35">
      <c r="A302" s="65"/>
      <c r="B302" s="245" t="s">
        <v>142</v>
      </c>
      <c r="C302" s="245" t="s">
        <v>713</v>
      </c>
      <c r="D302" s="138" t="s">
        <v>1501</v>
      </c>
      <c r="E302" s="49" t="s">
        <v>672</v>
      </c>
      <c r="F302" s="97" t="str">
        <f>IF(E302="","",IF(COUNTIF(Paramètres!H:H,E302)=1,IF(Paramètres!$E$3=Paramètres!$A$23,"Belfort/Montbéliard",IF(Paramètres!$E$3=Paramètres!$A$24,"Doubs","Franche-Comté")),IF(COUNTIF(Paramètres!I:I,E302)=1,IF(Paramètres!$E$3=Paramètres!$A$23,"Belfort/Montbéliard",IF(Paramètres!$E$3=Paramètres!$A$24,"Belfort","Franche-Comté")),IF(COUNTIF(Paramètres!J:J,E302)=1,IF(Paramètres!$E$3=Paramètres!$A$25,"Franche-Comté","Haute-Saône"),IF(COUNTIF(Paramètres!K:K,E302)=1,IF(Paramètres!$E$3=Paramètres!$A$25,"Franche-Comté","Jura"),IF(COUNTIF(Paramètres!G:G,E302)=1,IF(Paramètres!$E$3=Paramètres!$A$23,"Besançon",IF(Paramètres!$E$3=Paramètres!$A$24,"Doubs","Franche-Comté")),"*** INCONNU ***"))))))</f>
        <v>Franche-Comté</v>
      </c>
      <c r="G302" s="36">
        <f>LOOKUP(Z302-Paramètres!$E$1,Paramètres!$A$1:$A$20)</f>
        <v>-13</v>
      </c>
      <c r="H302" s="36" t="str">
        <f>LOOKUP(G302,Paramètres!$A$1:$B$20)</f>
        <v>M2</v>
      </c>
      <c r="I302" s="37">
        <f t="shared" si="44"/>
        <v>6</v>
      </c>
      <c r="J302" s="116">
        <v>676</v>
      </c>
      <c r="K302" s="25" t="s">
        <v>229</v>
      </c>
      <c r="L302" s="25"/>
      <c r="M302" s="25"/>
      <c r="N302" s="52"/>
      <c r="O302" s="77" t="str">
        <f t="shared" si="45"/>
        <v>35F</v>
      </c>
      <c r="P302" s="91">
        <f t="shared" si="46"/>
        <v>35000000</v>
      </c>
      <c r="Q302" s="91">
        <f t="shared" si="47"/>
        <v>0</v>
      </c>
      <c r="R302" s="91">
        <f t="shared" si="48"/>
        <v>0</v>
      </c>
      <c r="S302" s="91">
        <f t="shared" si="49"/>
        <v>0</v>
      </c>
      <c r="T302" s="91">
        <f t="shared" si="50"/>
        <v>35000000</v>
      </c>
      <c r="U302" s="92" t="str">
        <f t="shared" si="51"/>
        <v>35F</v>
      </c>
      <c r="V302" s="93">
        <f t="shared" si="52"/>
        <v>0</v>
      </c>
      <c r="W302" s="92" t="str">
        <f t="shared" si="53"/>
        <v>35F</v>
      </c>
      <c r="X302" s="93">
        <f t="shared" si="54"/>
        <v>0</v>
      </c>
      <c r="Y302" s="36" t="str">
        <f ca="1">LOOKUP(G302,Paramètres!$A$1:$A$20,Paramètres!$C$1:$C$21)</f>
        <v>-13</v>
      </c>
      <c r="Z302" s="25">
        <v>2003</v>
      </c>
      <c r="AA302" s="25" t="s">
        <v>1156</v>
      </c>
      <c r="AB302" s="59"/>
      <c r="AC302" s="42"/>
      <c r="AD302" s="42" t="str">
        <f>IF(ISNA(VLOOKUP(D302,'Liste en forme Garçons'!$C:$C,1,FALSE)),"","*")</f>
        <v>*</v>
      </c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</row>
    <row r="303" spans="1:46" s="43" customFormat="1" x14ac:dyDescent="0.35">
      <c r="A303" s="65"/>
      <c r="B303" s="245" t="s">
        <v>488</v>
      </c>
      <c r="C303" s="245" t="s">
        <v>487</v>
      </c>
      <c r="D303" s="138" t="s">
        <v>1656</v>
      </c>
      <c r="E303" s="49" t="s">
        <v>1120</v>
      </c>
      <c r="F303" s="97" t="str">
        <f>IF(E303="","",IF(COUNTIF(Paramètres!H:H,E303)=1,IF(Paramètres!$E$3=Paramètres!$A$23,"Belfort/Montbéliard",IF(Paramètres!$E$3=Paramètres!$A$24,"Doubs","Franche-Comté")),IF(COUNTIF(Paramètres!I:I,E303)=1,IF(Paramètres!$E$3=Paramètres!$A$23,"Belfort/Montbéliard",IF(Paramètres!$E$3=Paramètres!$A$24,"Belfort","Franche-Comté")),IF(COUNTIF(Paramètres!J:J,E303)=1,IF(Paramètres!$E$3=Paramètres!$A$25,"Franche-Comté","Haute-Saône"),IF(COUNTIF(Paramètres!K:K,E303)=1,IF(Paramètres!$E$3=Paramètres!$A$25,"Franche-Comté","Jura"),IF(COUNTIF(Paramètres!G:G,E303)=1,IF(Paramètres!$E$3=Paramètres!$A$23,"Besançon",IF(Paramètres!$E$3=Paramètres!$A$24,"Doubs","Franche-Comté")),"*** INCONNU ***"))))))</f>
        <v>Franche-Comté</v>
      </c>
      <c r="G303" s="36">
        <f>LOOKUP(Z303-Paramètres!$E$1,Paramètres!$A$1:$A$20)</f>
        <v>-12</v>
      </c>
      <c r="H303" s="36" t="str">
        <f>LOOKUP(G303,Paramètres!$A$1:$B$20)</f>
        <v>M1</v>
      </c>
      <c r="I303" s="37">
        <f t="shared" si="44"/>
        <v>7</v>
      </c>
      <c r="J303" s="116">
        <v>720</v>
      </c>
      <c r="K303" s="47" t="s">
        <v>72</v>
      </c>
      <c r="L303" s="47"/>
      <c r="M303" s="38"/>
      <c r="N303" s="47"/>
      <c r="O303" s="77" t="str">
        <f t="shared" si="45"/>
        <v>30F</v>
      </c>
      <c r="P303" s="91">
        <f t="shared" si="46"/>
        <v>30000000</v>
      </c>
      <c r="Q303" s="91">
        <f t="shared" si="47"/>
        <v>0</v>
      </c>
      <c r="R303" s="91">
        <f t="shared" si="48"/>
        <v>0</v>
      </c>
      <c r="S303" s="91">
        <f t="shared" si="49"/>
        <v>0</v>
      </c>
      <c r="T303" s="91">
        <f t="shared" si="50"/>
        <v>30000000</v>
      </c>
      <c r="U303" s="92" t="str">
        <f t="shared" si="51"/>
        <v>30F</v>
      </c>
      <c r="V303" s="93">
        <f t="shared" si="52"/>
        <v>0</v>
      </c>
      <c r="W303" s="92" t="str">
        <f t="shared" si="53"/>
        <v>30F</v>
      </c>
      <c r="X303" s="93">
        <f t="shared" si="54"/>
        <v>0</v>
      </c>
      <c r="Y303" s="36" t="str">
        <f ca="1">LOOKUP(G303,Paramètres!$A$1:$A$20,Paramètres!$C$1:$C$21)</f>
        <v>-13</v>
      </c>
      <c r="Z303" s="25">
        <v>2004</v>
      </c>
      <c r="AA303" s="25" t="s">
        <v>1156</v>
      </c>
      <c r="AB303" s="59"/>
      <c r="AC303" s="18"/>
      <c r="AD303" s="42" t="str">
        <f>IF(ISNA(VLOOKUP(D303,'Liste en forme Garçons'!$C:$C,1,FALSE)),"","*")</f>
        <v>*</v>
      </c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spans="1:46" s="43" customFormat="1" x14ac:dyDescent="0.35">
      <c r="A304" s="65"/>
      <c r="B304" s="245" t="s">
        <v>19</v>
      </c>
      <c r="C304" s="245" t="s">
        <v>82</v>
      </c>
      <c r="D304" s="138" t="s">
        <v>1706</v>
      </c>
      <c r="E304" s="49" t="s">
        <v>105</v>
      </c>
      <c r="F304" s="97" t="str">
        <f>IF(E304="","",IF(COUNTIF(Paramètres!H:H,E304)=1,IF(Paramètres!$E$3=Paramètres!$A$23,"Belfort/Montbéliard",IF(Paramètres!$E$3=Paramètres!$A$24,"Doubs","Franche-Comté")),IF(COUNTIF(Paramètres!I:I,E304)=1,IF(Paramètres!$E$3=Paramètres!$A$23,"Belfort/Montbéliard",IF(Paramètres!$E$3=Paramètres!$A$24,"Belfort","Franche-Comté")),IF(COUNTIF(Paramètres!J:J,E304)=1,IF(Paramètres!$E$3=Paramètres!$A$25,"Franche-Comté","Haute-Saône"),IF(COUNTIF(Paramètres!K:K,E304)=1,IF(Paramètres!$E$3=Paramètres!$A$25,"Franche-Comté","Jura"),IF(COUNTIF(Paramètres!G:G,E304)=1,IF(Paramètres!$E$3=Paramètres!$A$23,"Besançon",IF(Paramètres!$E$3=Paramètres!$A$24,"Doubs","Franche-Comté")),"*** INCONNU ***"))))))</f>
        <v>Franche-Comté</v>
      </c>
      <c r="G304" s="36">
        <f>LOOKUP(Z304-Paramètres!$E$1,Paramètres!$A$1:$A$20)</f>
        <v>-13</v>
      </c>
      <c r="H304" s="36" t="str">
        <f>LOOKUP(G304,Paramètres!$A$1:$B$20)</f>
        <v>M2</v>
      </c>
      <c r="I304" s="37">
        <f t="shared" si="44"/>
        <v>6</v>
      </c>
      <c r="J304" s="116">
        <v>670</v>
      </c>
      <c r="K304" s="47" t="s">
        <v>230</v>
      </c>
      <c r="L304" s="47"/>
      <c r="M304" s="47"/>
      <c r="N304" s="47"/>
      <c r="O304" s="77" t="str">
        <f t="shared" si="45"/>
        <v>25F</v>
      </c>
      <c r="P304" s="91">
        <f t="shared" si="46"/>
        <v>25000000</v>
      </c>
      <c r="Q304" s="91">
        <f t="shared" si="47"/>
        <v>0</v>
      </c>
      <c r="R304" s="91">
        <f t="shared" si="48"/>
        <v>0</v>
      </c>
      <c r="S304" s="91">
        <f t="shared" si="49"/>
        <v>0</v>
      </c>
      <c r="T304" s="91">
        <f t="shared" si="50"/>
        <v>25000000</v>
      </c>
      <c r="U304" s="92" t="str">
        <f t="shared" si="51"/>
        <v>25F</v>
      </c>
      <c r="V304" s="93">
        <f t="shared" si="52"/>
        <v>0</v>
      </c>
      <c r="W304" s="92" t="str">
        <f t="shared" si="53"/>
        <v>25F</v>
      </c>
      <c r="X304" s="93">
        <f t="shared" si="54"/>
        <v>0</v>
      </c>
      <c r="Y304" s="36" t="str">
        <f ca="1">LOOKUP(G304,Paramètres!$A$1:$A$20,Paramètres!$C$1:$C$21)</f>
        <v>-13</v>
      </c>
      <c r="Z304" s="25">
        <v>2003</v>
      </c>
      <c r="AA304" s="25" t="s">
        <v>1156</v>
      </c>
      <c r="AB304" s="59"/>
      <c r="AC304" s="42"/>
      <c r="AD304" s="42" t="str">
        <f>IF(ISNA(VLOOKUP(D304,'Liste en forme Garçons'!$C:$C,1,FALSE)),"","*")</f>
        <v>*</v>
      </c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</row>
    <row r="305" spans="1:46" s="43" customFormat="1" x14ac:dyDescent="0.35">
      <c r="A305" s="65"/>
      <c r="B305" s="245" t="s">
        <v>38</v>
      </c>
      <c r="C305" s="245" t="s">
        <v>976</v>
      </c>
      <c r="D305" s="138" t="s">
        <v>1321</v>
      </c>
      <c r="E305" s="33" t="s">
        <v>1015</v>
      </c>
      <c r="F305" s="97" t="str">
        <f>IF(E305="","",IF(COUNTIF(Paramètres!H:H,E305)=1,IF(Paramètres!$E$3=Paramètres!$A$23,"Belfort/Montbéliard",IF(Paramètres!$E$3=Paramètres!$A$24,"Doubs","Franche-Comté")),IF(COUNTIF(Paramètres!I:I,E305)=1,IF(Paramètres!$E$3=Paramètres!$A$23,"Belfort/Montbéliard",IF(Paramètres!$E$3=Paramètres!$A$24,"Belfort","Franche-Comté")),IF(COUNTIF(Paramètres!J:J,E305)=1,IF(Paramètres!$E$3=Paramètres!$A$25,"Franche-Comté","Haute-Saône"),IF(COUNTIF(Paramètres!K:K,E305)=1,IF(Paramètres!$E$3=Paramètres!$A$25,"Franche-Comté","Jura"),IF(COUNTIF(Paramètres!G:G,E305)=1,IF(Paramètres!$E$3=Paramètres!$A$23,"Besançon",IF(Paramètres!$E$3=Paramètres!$A$24,"Doubs","Franche-Comté")),"*** INCONNU ***"))))))</f>
        <v>Franche-Comté</v>
      </c>
      <c r="G305" s="36">
        <f>LOOKUP(Z305-Paramètres!$E$1,Paramètres!$A$1:$A$20)</f>
        <v>-12</v>
      </c>
      <c r="H305" s="36" t="str">
        <f>LOOKUP(G305,Paramètres!$A$1:$B$20)</f>
        <v>M1</v>
      </c>
      <c r="I305" s="37">
        <f t="shared" si="44"/>
        <v>6</v>
      </c>
      <c r="J305" s="116">
        <v>634</v>
      </c>
      <c r="K305" s="25" t="s">
        <v>192</v>
      </c>
      <c r="L305" s="47"/>
      <c r="M305" s="47"/>
      <c r="N305" s="25"/>
      <c r="O305" s="77" t="str">
        <f t="shared" si="45"/>
        <v>20F</v>
      </c>
      <c r="P305" s="91">
        <f t="shared" si="46"/>
        <v>20000000</v>
      </c>
      <c r="Q305" s="91">
        <f t="shared" si="47"/>
        <v>0</v>
      </c>
      <c r="R305" s="91">
        <f t="shared" si="48"/>
        <v>0</v>
      </c>
      <c r="S305" s="91">
        <f t="shared" si="49"/>
        <v>0</v>
      </c>
      <c r="T305" s="91">
        <f t="shared" si="50"/>
        <v>20000000</v>
      </c>
      <c r="U305" s="92" t="str">
        <f t="shared" si="51"/>
        <v>20F</v>
      </c>
      <c r="V305" s="93">
        <f t="shared" si="52"/>
        <v>0</v>
      </c>
      <c r="W305" s="92" t="str">
        <f t="shared" si="53"/>
        <v>20F</v>
      </c>
      <c r="X305" s="93">
        <f t="shared" si="54"/>
        <v>0</v>
      </c>
      <c r="Y305" s="36" t="str">
        <f ca="1">LOOKUP(G305,Paramètres!$A$1:$A$20,Paramètres!$C$1:$C$21)</f>
        <v>-13</v>
      </c>
      <c r="Z305" s="25">
        <v>2004</v>
      </c>
      <c r="AA305" s="25" t="s">
        <v>1156</v>
      </c>
      <c r="AB305" s="59"/>
      <c r="AC305" s="18"/>
      <c r="AD305" s="42" t="str">
        <f>IF(ISNA(VLOOKUP(D305,'Liste en forme Garçons'!$C:$C,1,FALSE)),"","*")</f>
        <v>*</v>
      </c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spans="1:46" s="43" customFormat="1" x14ac:dyDescent="0.35">
      <c r="A306" s="65"/>
      <c r="B306" s="32" t="s">
        <v>47</v>
      </c>
      <c r="C306" s="32" t="s">
        <v>932</v>
      </c>
      <c r="D306" s="138" t="s">
        <v>1323</v>
      </c>
      <c r="E306" s="33" t="s">
        <v>1013</v>
      </c>
      <c r="F306" s="97" t="str">
        <f>IF(E306="","",IF(COUNTIF(Paramètres!H:H,E306)=1,IF(Paramètres!$E$3=Paramètres!$A$23,"Belfort/Montbéliard",IF(Paramètres!$E$3=Paramètres!$A$24,"Doubs","Franche-Comté")),IF(COUNTIF(Paramètres!I:I,E306)=1,IF(Paramètres!$E$3=Paramètres!$A$23,"Belfort/Montbéliard",IF(Paramètres!$E$3=Paramètres!$A$24,"Belfort","Franche-Comté")),IF(COUNTIF(Paramètres!J:J,E306)=1,IF(Paramètres!$E$3=Paramètres!$A$25,"Franche-Comté","Haute-Saône"),IF(COUNTIF(Paramètres!K:K,E306)=1,IF(Paramètres!$E$3=Paramètres!$A$25,"Franche-Comté","Jura"),IF(COUNTIF(Paramètres!G:G,E306)=1,IF(Paramètres!$E$3=Paramètres!$A$23,"Besançon",IF(Paramètres!$E$3=Paramètres!$A$24,"Doubs","Franche-Comté")),"*** INCONNU ***"))))))</f>
        <v>Franche-Comté</v>
      </c>
      <c r="G306" s="36">
        <f>LOOKUP(Z306-Paramètres!$E$1,Paramètres!$A$1:$A$20)</f>
        <v>-13</v>
      </c>
      <c r="H306" s="36" t="str">
        <f>LOOKUP(G306,Paramètres!$A$1:$B$20)</f>
        <v>M2</v>
      </c>
      <c r="I306" s="37">
        <f t="shared" si="44"/>
        <v>5</v>
      </c>
      <c r="J306" s="116">
        <v>520</v>
      </c>
      <c r="K306" s="25" t="s">
        <v>195</v>
      </c>
      <c r="L306" s="47"/>
      <c r="M306" s="47"/>
      <c r="N306" s="52"/>
      <c r="O306" s="77" t="str">
        <f t="shared" si="45"/>
        <v>15F</v>
      </c>
      <c r="P306" s="91">
        <f t="shared" si="46"/>
        <v>15000000</v>
      </c>
      <c r="Q306" s="91">
        <f t="shared" si="47"/>
        <v>0</v>
      </c>
      <c r="R306" s="91">
        <f t="shared" si="48"/>
        <v>0</v>
      </c>
      <c r="S306" s="91">
        <f t="shared" si="49"/>
        <v>0</v>
      </c>
      <c r="T306" s="91">
        <f t="shared" si="50"/>
        <v>15000000</v>
      </c>
      <c r="U306" s="92" t="str">
        <f t="shared" si="51"/>
        <v>15F</v>
      </c>
      <c r="V306" s="93">
        <f t="shared" si="52"/>
        <v>0</v>
      </c>
      <c r="W306" s="92" t="str">
        <f t="shared" si="53"/>
        <v>15F</v>
      </c>
      <c r="X306" s="93">
        <f t="shared" si="54"/>
        <v>0</v>
      </c>
      <c r="Y306" s="36" t="str">
        <f ca="1">LOOKUP(G306,Paramètres!$A$1:$A$20,Paramètres!$C$1:$C$21)</f>
        <v>-13</v>
      </c>
      <c r="Z306" s="25">
        <v>2003</v>
      </c>
      <c r="AA306" s="25" t="s">
        <v>1156</v>
      </c>
      <c r="AB306" s="59" t="s">
        <v>3216</v>
      </c>
      <c r="AC306" s="42"/>
      <c r="AD306" s="42" t="str">
        <f>IF(ISNA(VLOOKUP(D306,'Liste en forme Garçons'!$C:$C,1,FALSE)),"","*")</f>
        <v>*</v>
      </c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</row>
    <row r="307" spans="1:46" s="43" customFormat="1" x14ac:dyDescent="0.35">
      <c r="A307" s="65"/>
      <c r="B307" s="32" t="s">
        <v>469</v>
      </c>
      <c r="C307" s="32" t="s">
        <v>492</v>
      </c>
      <c r="D307" s="138" t="s">
        <v>1425</v>
      </c>
      <c r="E307" s="49" t="s">
        <v>841</v>
      </c>
      <c r="F307" s="97" t="str">
        <f>IF(E307="","",IF(COUNTIF(Paramètres!H:H,E307)=1,IF(Paramètres!$E$3=Paramètres!$A$23,"Belfort/Montbéliard",IF(Paramètres!$E$3=Paramètres!$A$24,"Doubs","Franche-Comté")),IF(COUNTIF(Paramètres!I:I,E307)=1,IF(Paramètres!$E$3=Paramètres!$A$23,"Belfort/Montbéliard",IF(Paramètres!$E$3=Paramètres!$A$24,"Belfort","Franche-Comté")),IF(COUNTIF(Paramètres!J:J,E307)=1,IF(Paramètres!$E$3=Paramètres!$A$25,"Franche-Comté","Haute-Saône"),IF(COUNTIF(Paramètres!K:K,E307)=1,IF(Paramètres!$E$3=Paramètres!$A$25,"Franche-Comté","Jura"),IF(COUNTIF(Paramètres!G:G,E307)=1,IF(Paramètres!$E$3=Paramètres!$A$23,"Besançon",IF(Paramètres!$E$3=Paramètres!$A$24,"Doubs","Franche-Comté")),"*** INCONNU ***"))))))</f>
        <v>Franche-Comté</v>
      </c>
      <c r="G307" s="36">
        <f>LOOKUP(Z307-Paramètres!$E$1,Paramètres!$A$1:$A$20)</f>
        <v>-13</v>
      </c>
      <c r="H307" s="36" t="str">
        <f>LOOKUP(G307,Paramètres!$A$1:$B$20)</f>
        <v>M2</v>
      </c>
      <c r="I307" s="37">
        <f t="shared" si="44"/>
        <v>6</v>
      </c>
      <c r="J307" s="116">
        <v>629</v>
      </c>
      <c r="K307" s="47" t="s">
        <v>196</v>
      </c>
      <c r="L307" s="47"/>
      <c r="M307" s="25"/>
      <c r="N307" s="25"/>
      <c r="O307" s="77" t="str">
        <f t="shared" si="45"/>
        <v>10F</v>
      </c>
      <c r="P307" s="91">
        <f t="shared" si="46"/>
        <v>10000000</v>
      </c>
      <c r="Q307" s="91">
        <f t="shared" si="47"/>
        <v>0</v>
      </c>
      <c r="R307" s="91">
        <f t="shared" si="48"/>
        <v>0</v>
      </c>
      <c r="S307" s="91">
        <f t="shared" si="49"/>
        <v>0</v>
      </c>
      <c r="T307" s="91">
        <f t="shared" si="50"/>
        <v>10000000</v>
      </c>
      <c r="U307" s="92" t="str">
        <f t="shared" si="51"/>
        <v>10F</v>
      </c>
      <c r="V307" s="93">
        <f t="shared" si="52"/>
        <v>0</v>
      </c>
      <c r="W307" s="92" t="str">
        <f t="shared" si="53"/>
        <v>10F</v>
      </c>
      <c r="X307" s="93">
        <f t="shared" si="54"/>
        <v>0</v>
      </c>
      <c r="Y307" s="36" t="str">
        <f ca="1">LOOKUP(G307,Paramètres!$A$1:$A$20,Paramètres!$C$1:$C$21)</f>
        <v>-13</v>
      </c>
      <c r="Z307" s="25">
        <v>2003</v>
      </c>
      <c r="AA307" s="25" t="s">
        <v>1156</v>
      </c>
      <c r="AB307" s="59" t="s">
        <v>3216</v>
      </c>
      <c r="AC307" s="18"/>
      <c r="AD307" s="42" t="str">
        <f>IF(ISNA(VLOOKUP(D307,'Liste en forme Garçons'!$C:$C,1,FALSE)),"","*")</f>
        <v>*</v>
      </c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spans="1:46" s="43" customFormat="1" x14ac:dyDescent="0.35">
      <c r="A308" s="65"/>
      <c r="B308" s="32" t="s">
        <v>543</v>
      </c>
      <c r="C308" s="32" t="s">
        <v>712</v>
      </c>
      <c r="D308" s="138" t="s">
        <v>1508</v>
      </c>
      <c r="E308" s="49" t="s">
        <v>672</v>
      </c>
      <c r="F308" s="97" t="str">
        <f>IF(E308="","",IF(COUNTIF(Paramètres!H:H,E308)=1,IF(Paramètres!$E$3=Paramètres!$A$23,"Belfort/Montbéliard",IF(Paramètres!$E$3=Paramètres!$A$24,"Doubs","Franche-Comté")),IF(COUNTIF(Paramètres!I:I,E308)=1,IF(Paramètres!$E$3=Paramètres!$A$23,"Belfort/Montbéliard",IF(Paramètres!$E$3=Paramètres!$A$24,"Belfort","Franche-Comté")),IF(COUNTIF(Paramètres!J:J,E308)=1,IF(Paramètres!$E$3=Paramètres!$A$25,"Franche-Comté","Haute-Saône"),IF(COUNTIF(Paramètres!K:K,E308)=1,IF(Paramètres!$E$3=Paramètres!$A$25,"Franche-Comté","Jura"),IF(COUNTIF(Paramètres!G:G,E308)=1,IF(Paramètres!$E$3=Paramètres!$A$23,"Besançon",IF(Paramètres!$E$3=Paramètres!$A$24,"Doubs","Franche-Comté")),"*** INCONNU ***"))))))</f>
        <v>Franche-Comté</v>
      </c>
      <c r="G308" s="36">
        <f>LOOKUP(Z308-Paramètres!$E$1,Paramètres!$A$1:$A$20)</f>
        <v>-13</v>
      </c>
      <c r="H308" s="36" t="str">
        <f>LOOKUP(G308,Paramètres!$A$1:$B$20)</f>
        <v>M2</v>
      </c>
      <c r="I308" s="37">
        <f t="shared" si="44"/>
        <v>6</v>
      </c>
      <c r="J308" s="116">
        <v>644</v>
      </c>
      <c r="K308" s="25" t="s">
        <v>231</v>
      </c>
      <c r="L308" s="25"/>
      <c r="M308" s="25"/>
      <c r="N308" s="52"/>
      <c r="O308" s="77" t="str">
        <f t="shared" si="45"/>
        <v>7F</v>
      </c>
      <c r="P308" s="91">
        <f t="shared" si="46"/>
        <v>7000000</v>
      </c>
      <c r="Q308" s="91">
        <f t="shared" si="47"/>
        <v>0</v>
      </c>
      <c r="R308" s="91">
        <f t="shared" si="48"/>
        <v>0</v>
      </c>
      <c r="S308" s="91">
        <f t="shared" si="49"/>
        <v>0</v>
      </c>
      <c r="T308" s="91">
        <f t="shared" si="50"/>
        <v>7000000</v>
      </c>
      <c r="U308" s="92" t="str">
        <f t="shared" si="51"/>
        <v>7F</v>
      </c>
      <c r="V308" s="93">
        <f t="shared" si="52"/>
        <v>0</v>
      </c>
      <c r="W308" s="92" t="str">
        <f t="shared" si="53"/>
        <v>7F</v>
      </c>
      <c r="X308" s="93">
        <f t="shared" si="54"/>
        <v>0</v>
      </c>
      <c r="Y308" s="36" t="str">
        <f ca="1">LOOKUP(G308,Paramètres!$A$1:$A$20,Paramètres!$C$1:$C$21)</f>
        <v>-13</v>
      </c>
      <c r="Z308" s="25">
        <v>2003</v>
      </c>
      <c r="AA308" s="25" t="s">
        <v>1156</v>
      </c>
      <c r="AB308" s="59" t="s">
        <v>3216</v>
      </c>
      <c r="AC308" s="18"/>
      <c r="AD308" s="42" t="str">
        <f>IF(ISNA(VLOOKUP(D308,'Liste en forme Garçons'!$C:$C,1,FALSE)),"","*")</f>
        <v>*</v>
      </c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spans="1:46" s="43" customFormat="1" x14ac:dyDescent="0.35">
      <c r="A309" s="65"/>
      <c r="B309" s="32" t="s">
        <v>132</v>
      </c>
      <c r="C309" s="32" t="s">
        <v>987</v>
      </c>
      <c r="D309" s="138" t="s">
        <v>1317</v>
      </c>
      <c r="E309" s="33" t="s">
        <v>1015</v>
      </c>
      <c r="F309" s="97" t="str">
        <f>IF(E309="","",IF(COUNTIF(Paramètres!H:H,E309)=1,IF(Paramètres!$E$3=Paramètres!$A$23,"Belfort/Montbéliard",IF(Paramètres!$E$3=Paramètres!$A$24,"Doubs","Franche-Comté")),IF(COUNTIF(Paramètres!I:I,E309)=1,IF(Paramètres!$E$3=Paramètres!$A$23,"Belfort/Montbéliard",IF(Paramètres!$E$3=Paramètres!$A$24,"Belfort","Franche-Comté")),IF(COUNTIF(Paramètres!J:J,E309)=1,IF(Paramètres!$E$3=Paramètres!$A$25,"Franche-Comté","Haute-Saône"),IF(COUNTIF(Paramètres!K:K,E309)=1,IF(Paramètres!$E$3=Paramètres!$A$25,"Franche-Comté","Jura"),IF(COUNTIF(Paramètres!G:G,E309)=1,IF(Paramètres!$E$3=Paramètres!$A$23,"Besançon",IF(Paramètres!$E$3=Paramètres!$A$24,"Doubs","Franche-Comté")),"*** INCONNU ***"))))))</f>
        <v>Franche-Comté</v>
      </c>
      <c r="G309" s="36">
        <f>LOOKUP(Z309-Paramètres!$E$1,Paramètres!$A$1:$A$20)</f>
        <v>-12</v>
      </c>
      <c r="H309" s="36" t="str">
        <f>LOOKUP(G309,Paramètres!$A$1:$B$20)</f>
        <v>M1</v>
      </c>
      <c r="I309" s="37">
        <f t="shared" si="44"/>
        <v>6</v>
      </c>
      <c r="J309" s="116">
        <v>634</v>
      </c>
      <c r="K309" s="25" t="s">
        <v>232</v>
      </c>
      <c r="L309" s="47"/>
      <c r="M309" s="47"/>
      <c r="N309" s="25"/>
      <c r="O309" s="77" t="str">
        <f t="shared" si="45"/>
        <v>5F</v>
      </c>
      <c r="P309" s="91">
        <f t="shared" si="46"/>
        <v>5000000</v>
      </c>
      <c r="Q309" s="91">
        <f t="shared" si="47"/>
        <v>0</v>
      </c>
      <c r="R309" s="91">
        <f t="shared" si="48"/>
        <v>0</v>
      </c>
      <c r="S309" s="91">
        <f t="shared" si="49"/>
        <v>0</v>
      </c>
      <c r="T309" s="91">
        <f t="shared" si="50"/>
        <v>5000000</v>
      </c>
      <c r="U309" s="92" t="str">
        <f t="shared" si="51"/>
        <v>5F</v>
      </c>
      <c r="V309" s="93">
        <f t="shared" si="52"/>
        <v>0</v>
      </c>
      <c r="W309" s="92" t="str">
        <f t="shared" si="53"/>
        <v>5F</v>
      </c>
      <c r="X309" s="93">
        <f t="shared" si="54"/>
        <v>0</v>
      </c>
      <c r="Y309" s="36" t="str">
        <f ca="1">LOOKUP(G309,Paramètres!$A$1:$A$20,Paramètres!$C$1:$C$21)</f>
        <v>-13</v>
      </c>
      <c r="Z309" s="25">
        <v>2004</v>
      </c>
      <c r="AA309" s="25" t="s">
        <v>1156</v>
      </c>
      <c r="AB309" s="59" t="s">
        <v>3216</v>
      </c>
      <c r="AC309" s="18"/>
      <c r="AD309" s="42" t="str">
        <f>IF(ISNA(VLOOKUP(D309,'Liste en forme Garçons'!$C:$C,1,FALSE)),"","*")</f>
        <v>*</v>
      </c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spans="1:46" s="43" customFormat="1" x14ac:dyDescent="0.35">
      <c r="A310" s="65"/>
      <c r="B310" s="32" t="s">
        <v>140</v>
      </c>
      <c r="C310" s="32" t="s">
        <v>394</v>
      </c>
      <c r="D310" s="138" t="s">
        <v>1724</v>
      </c>
      <c r="E310" s="49" t="s">
        <v>328</v>
      </c>
      <c r="F310" s="97" t="str">
        <f>IF(E310="","",IF(COUNTIF(Paramètres!H:H,E310)=1,IF(Paramètres!$E$3=Paramètres!$A$23,"Belfort/Montbéliard",IF(Paramètres!$E$3=Paramètres!$A$24,"Doubs","Franche-Comté")),IF(COUNTIF(Paramètres!I:I,E310)=1,IF(Paramètres!$E$3=Paramètres!$A$23,"Belfort/Montbéliard",IF(Paramètres!$E$3=Paramètres!$A$24,"Belfort","Franche-Comté")),IF(COUNTIF(Paramètres!J:J,E310)=1,IF(Paramètres!$E$3=Paramètres!$A$25,"Franche-Comté","Haute-Saône"),IF(COUNTIF(Paramètres!K:K,E310)=1,IF(Paramètres!$E$3=Paramètres!$A$25,"Franche-Comté","Jura"),IF(COUNTIF(Paramètres!G:G,E310)=1,IF(Paramètres!$E$3=Paramètres!$A$23,"Besançon",IF(Paramètres!$E$3=Paramètres!$A$24,"Doubs","Franche-Comté")),"*** INCONNU ***"))))))</f>
        <v>Franche-Comté</v>
      </c>
      <c r="G310" s="36">
        <f>LOOKUP(Z310-Paramètres!$E$1,Paramètres!$A$1:$A$20)</f>
        <v>-12</v>
      </c>
      <c r="H310" s="36" t="str">
        <f>LOOKUP(G310,Paramètres!$A$1:$B$20)</f>
        <v>M1</v>
      </c>
      <c r="I310" s="37">
        <f t="shared" si="44"/>
        <v>5</v>
      </c>
      <c r="J310" s="116">
        <v>554</v>
      </c>
      <c r="K310" s="25" t="s">
        <v>233</v>
      </c>
      <c r="L310" s="25"/>
      <c r="M310" s="25"/>
      <c r="N310" s="25"/>
      <c r="O310" s="77" t="str">
        <f t="shared" si="45"/>
        <v>4F</v>
      </c>
      <c r="P310" s="91">
        <f t="shared" si="46"/>
        <v>4000000</v>
      </c>
      <c r="Q310" s="91">
        <f t="shared" si="47"/>
        <v>0</v>
      </c>
      <c r="R310" s="91">
        <f t="shared" si="48"/>
        <v>0</v>
      </c>
      <c r="S310" s="91">
        <f t="shared" si="49"/>
        <v>0</v>
      </c>
      <c r="T310" s="91">
        <f t="shared" si="50"/>
        <v>4000000</v>
      </c>
      <c r="U310" s="92" t="str">
        <f t="shared" si="51"/>
        <v>4F</v>
      </c>
      <c r="V310" s="93">
        <f t="shared" si="52"/>
        <v>0</v>
      </c>
      <c r="W310" s="92" t="str">
        <f t="shared" si="53"/>
        <v>4F</v>
      </c>
      <c r="X310" s="93">
        <f t="shared" si="54"/>
        <v>0</v>
      </c>
      <c r="Y310" s="36" t="str">
        <f ca="1">LOOKUP(G310,Paramètres!$A$1:$A$20,Paramètres!$C$1:$C$21)</f>
        <v>-13</v>
      </c>
      <c r="Z310" s="25">
        <v>2004</v>
      </c>
      <c r="AA310" s="25" t="s">
        <v>1156</v>
      </c>
      <c r="AB310" s="59" t="s">
        <v>3216</v>
      </c>
      <c r="AC310" s="18"/>
      <c r="AD310" s="42" t="str">
        <f>IF(ISNA(VLOOKUP(D310,'Liste en forme Garçons'!$C:$C,1,FALSE)),"","*")</f>
        <v>*</v>
      </c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spans="1:46" s="43" customFormat="1" x14ac:dyDescent="0.35">
      <c r="A311" s="65"/>
      <c r="B311" s="94" t="s">
        <v>9</v>
      </c>
      <c r="C311" s="32" t="s">
        <v>912</v>
      </c>
      <c r="D311" s="138" t="s">
        <v>1298</v>
      </c>
      <c r="E311" s="33" t="s">
        <v>1014</v>
      </c>
      <c r="F311" s="97" t="str">
        <f>IF(E311="","",IF(COUNTIF(Paramètres!H:H,E311)=1,IF(Paramètres!$E$3=Paramètres!$A$23,"Belfort/Montbéliard",IF(Paramètres!$E$3=Paramètres!$A$24,"Doubs","Franche-Comté")),IF(COUNTIF(Paramètres!I:I,E311)=1,IF(Paramètres!$E$3=Paramètres!$A$23,"Belfort/Montbéliard",IF(Paramètres!$E$3=Paramètres!$A$24,"Belfort","Franche-Comté")),IF(COUNTIF(Paramètres!J:J,E311)=1,IF(Paramètres!$E$3=Paramètres!$A$25,"Franche-Comté","Haute-Saône"),IF(COUNTIF(Paramètres!K:K,E311)=1,IF(Paramètres!$E$3=Paramètres!$A$25,"Franche-Comté","Jura"),IF(COUNTIF(Paramètres!G:G,E311)=1,IF(Paramètres!$E$3=Paramètres!$A$23,"Besançon",IF(Paramètres!$E$3=Paramètres!$A$24,"Doubs","Franche-Comté")),"*** INCONNU ***"))))))</f>
        <v>Franche-Comté</v>
      </c>
      <c r="G311" s="36">
        <f>LOOKUP(Z311-Paramètres!$E$1,Paramètres!$A$1:$A$20)</f>
        <v>-13</v>
      </c>
      <c r="H311" s="36" t="str">
        <f>LOOKUP(G311,Paramètres!$A$1:$B$20)</f>
        <v>M2</v>
      </c>
      <c r="I311" s="37">
        <f t="shared" si="44"/>
        <v>5</v>
      </c>
      <c r="J311" s="116">
        <v>543</v>
      </c>
      <c r="K311" s="25" t="s">
        <v>234</v>
      </c>
      <c r="L311" s="47"/>
      <c r="M311" s="47"/>
      <c r="N311" s="25"/>
      <c r="O311" s="77" t="str">
        <f t="shared" si="45"/>
        <v>3F</v>
      </c>
      <c r="P311" s="91">
        <f t="shared" si="46"/>
        <v>3000000</v>
      </c>
      <c r="Q311" s="91">
        <f t="shared" si="47"/>
        <v>0</v>
      </c>
      <c r="R311" s="91">
        <f t="shared" si="48"/>
        <v>0</v>
      </c>
      <c r="S311" s="91">
        <f t="shared" si="49"/>
        <v>0</v>
      </c>
      <c r="T311" s="91">
        <f t="shared" si="50"/>
        <v>3000000</v>
      </c>
      <c r="U311" s="92" t="str">
        <f t="shared" si="51"/>
        <v>3F</v>
      </c>
      <c r="V311" s="93">
        <f t="shared" si="52"/>
        <v>0</v>
      </c>
      <c r="W311" s="92" t="str">
        <f t="shared" si="53"/>
        <v>3F</v>
      </c>
      <c r="X311" s="93">
        <f t="shared" si="54"/>
        <v>0</v>
      </c>
      <c r="Y311" s="36" t="str">
        <f ca="1">LOOKUP(G311,Paramètres!$A$1:$A$20,Paramètres!$C$1:$C$21)</f>
        <v>-13</v>
      </c>
      <c r="Z311" s="25">
        <v>2003</v>
      </c>
      <c r="AA311" s="25" t="s">
        <v>1156</v>
      </c>
      <c r="AB311" s="59" t="s">
        <v>3216</v>
      </c>
      <c r="AC311" s="42"/>
      <c r="AD311" s="42" t="str">
        <f>IF(ISNA(VLOOKUP(D311,'Liste en forme Garçons'!$C:$C,1,FALSE)),"","*")</f>
        <v>*</v>
      </c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</row>
    <row r="312" spans="1:46" s="43" customFormat="1" x14ac:dyDescent="0.35">
      <c r="A312" s="65"/>
      <c r="B312" s="32" t="s">
        <v>889</v>
      </c>
      <c r="C312" s="32" t="s">
        <v>961</v>
      </c>
      <c r="D312" s="138" t="s">
        <v>1336</v>
      </c>
      <c r="E312" s="33" t="s">
        <v>1009</v>
      </c>
      <c r="F312" s="97" t="str">
        <f>IF(E312="","",IF(COUNTIF(Paramètres!H:H,E312)=1,IF(Paramètres!$E$3=Paramètres!$A$23,"Belfort/Montbéliard",IF(Paramètres!$E$3=Paramètres!$A$24,"Doubs","Franche-Comté")),IF(COUNTIF(Paramètres!I:I,E312)=1,IF(Paramètres!$E$3=Paramètres!$A$23,"Belfort/Montbéliard",IF(Paramètres!$E$3=Paramètres!$A$24,"Belfort","Franche-Comté")),IF(COUNTIF(Paramètres!J:J,E312)=1,IF(Paramètres!$E$3=Paramètres!$A$25,"Franche-Comté","Haute-Saône"),IF(COUNTIF(Paramètres!K:K,E312)=1,IF(Paramètres!$E$3=Paramètres!$A$25,"Franche-Comté","Jura"),IF(COUNTIF(Paramètres!G:G,E312)=1,IF(Paramètres!$E$3=Paramètres!$A$23,"Besançon",IF(Paramètres!$E$3=Paramètres!$A$24,"Doubs","Franche-Comté")),"*** INCONNU ***"))))))</f>
        <v>Franche-Comté</v>
      </c>
      <c r="G312" s="36">
        <f>LOOKUP(Z312-Paramètres!$E$1,Paramètres!$A$1:$A$20)</f>
        <v>-12</v>
      </c>
      <c r="H312" s="36" t="str">
        <f>LOOKUP(G312,Paramètres!$A$1:$B$20)</f>
        <v>M1</v>
      </c>
      <c r="I312" s="37">
        <f t="shared" si="44"/>
        <v>5</v>
      </c>
      <c r="J312" s="116">
        <v>580</v>
      </c>
      <c r="K312" s="25" t="s">
        <v>235</v>
      </c>
      <c r="L312" s="47"/>
      <c r="M312" s="47"/>
      <c r="N312" s="52"/>
      <c r="O312" s="77" t="str">
        <f t="shared" si="45"/>
        <v>2F</v>
      </c>
      <c r="P312" s="91">
        <f t="shared" si="46"/>
        <v>2000000</v>
      </c>
      <c r="Q312" s="91">
        <f t="shared" si="47"/>
        <v>0</v>
      </c>
      <c r="R312" s="91">
        <f t="shared" si="48"/>
        <v>0</v>
      </c>
      <c r="S312" s="91">
        <f t="shared" si="49"/>
        <v>0</v>
      </c>
      <c r="T312" s="91">
        <f t="shared" si="50"/>
        <v>2000000</v>
      </c>
      <c r="U312" s="92" t="str">
        <f t="shared" si="51"/>
        <v>2F</v>
      </c>
      <c r="V312" s="93">
        <f t="shared" si="52"/>
        <v>0</v>
      </c>
      <c r="W312" s="92" t="str">
        <f t="shared" si="53"/>
        <v>2F</v>
      </c>
      <c r="X312" s="93">
        <f t="shared" si="54"/>
        <v>0</v>
      </c>
      <c r="Y312" s="36" t="str">
        <f ca="1">LOOKUP(G312,Paramètres!$A$1:$A$20,Paramètres!$C$1:$C$21)</f>
        <v>-13</v>
      </c>
      <c r="Z312" s="25">
        <v>2004</v>
      </c>
      <c r="AA312" s="25" t="s">
        <v>1156</v>
      </c>
      <c r="AB312" s="59" t="s">
        <v>3216</v>
      </c>
      <c r="AC312" s="42"/>
      <c r="AD312" s="42" t="str">
        <f>IF(ISNA(VLOOKUP(D312,'Liste en forme Garçons'!$C:$C,1,FALSE)),"","*")</f>
        <v>*</v>
      </c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</row>
    <row r="313" spans="1:46" s="43" customFormat="1" x14ac:dyDescent="0.35">
      <c r="A313" s="65"/>
      <c r="B313" s="245" t="s">
        <v>714</v>
      </c>
      <c r="C313" s="245" t="s">
        <v>715</v>
      </c>
      <c r="D313" s="138" t="s">
        <v>1511</v>
      </c>
      <c r="E313" s="49" t="s">
        <v>711</v>
      </c>
      <c r="F313" s="97" t="str">
        <f>IF(E313="","",IF(COUNTIF(Paramètres!H:H,E313)=1,IF(Paramètres!$E$3=Paramètres!$A$23,"Belfort/Montbéliard",IF(Paramètres!$E$3=Paramètres!$A$24,"Doubs","Franche-Comté")),IF(COUNTIF(Paramètres!I:I,E313)=1,IF(Paramètres!$E$3=Paramètres!$A$23,"Belfort/Montbéliard",IF(Paramètres!$E$3=Paramètres!$A$24,"Belfort","Franche-Comté")),IF(COUNTIF(Paramètres!J:J,E313)=1,IF(Paramètres!$E$3=Paramètres!$A$25,"Franche-Comté","Haute-Saône"),IF(COUNTIF(Paramètres!K:K,E313)=1,IF(Paramètres!$E$3=Paramètres!$A$25,"Franche-Comté","Jura"),IF(COUNTIF(Paramètres!G:G,E313)=1,IF(Paramètres!$E$3=Paramètres!$A$23,"Besançon",IF(Paramètres!$E$3=Paramètres!$A$24,"Doubs","Franche-Comté")),"*** INCONNU ***"))))))</f>
        <v>Franche-Comté</v>
      </c>
      <c r="G313" s="36">
        <f>LOOKUP(Z313-Paramètres!$E$1,Paramètres!$A$1:$A$20)</f>
        <v>-13</v>
      </c>
      <c r="H313" s="36" t="str">
        <f>LOOKUP(G313,Paramètres!$A$1:$B$20)</f>
        <v>M2</v>
      </c>
      <c r="I313" s="37">
        <f t="shared" si="44"/>
        <v>7</v>
      </c>
      <c r="J313" s="116">
        <v>711</v>
      </c>
      <c r="K313" s="25" t="s">
        <v>225</v>
      </c>
      <c r="L313" s="25"/>
      <c r="M313" s="52"/>
      <c r="N313" s="25"/>
      <c r="O313" s="77" t="str">
        <f t="shared" si="45"/>
        <v>1F</v>
      </c>
      <c r="P313" s="91">
        <f t="shared" si="46"/>
        <v>1000000</v>
      </c>
      <c r="Q313" s="91">
        <f t="shared" si="47"/>
        <v>0</v>
      </c>
      <c r="R313" s="91">
        <f t="shared" si="48"/>
        <v>0</v>
      </c>
      <c r="S313" s="91">
        <f t="shared" si="49"/>
        <v>0</v>
      </c>
      <c r="T313" s="91">
        <f t="shared" si="50"/>
        <v>1000000</v>
      </c>
      <c r="U313" s="92" t="str">
        <f t="shared" si="51"/>
        <v>1F</v>
      </c>
      <c r="V313" s="93">
        <f t="shared" si="52"/>
        <v>0</v>
      </c>
      <c r="W313" s="92" t="str">
        <f t="shared" si="53"/>
        <v>1F</v>
      </c>
      <c r="X313" s="93">
        <f t="shared" si="54"/>
        <v>0</v>
      </c>
      <c r="Y313" s="36" t="str">
        <f ca="1">LOOKUP(G313,Paramètres!$A$1:$A$20,Paramètres!$C$1:$C$21)</f>
        <v>-13</v>
      </c>
      <c r="Z313" s="25">
        <v>2003</v>
      </c>
      <c r="AA313" s="25" t="s">
        <v>1156</v>
      </c>
      <c r="AB313" s="59" t="s">
        <v>3186</v>
      </c>
      <c r="AC313" s="42"/>
      <c r="AD313" s="42" t="str">
        <f>IF(ISNA(VLOOKUP(D313,'Liste en forme Garçons'!$C:$C,1,FALSE)),"","*")</f>
        <v>*</v>
      </c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</row>
    <row r="314" spans="1:46" s="43" customFormat="1" x14ac:dyDescent="0.35">
      <c r="A314" s="65"/>
      <c r="B314" s="245" t="s">
        <v>81</v>
      </c>
      <c r="C314" s="245" t="s">
        <v>157</v>
      </c>
      <c r="D314" s="138" t="s">
        <v>1348</v>
      </c>
      <c r="E314" s="33" t="s">
        <v>1015</v>
      </c>
      <c r="F314" s="97" t="str">
        <f>IF(E314="","",IF(COUNTIF(Paramètres!H:H,E314)=1,IF(Paramètres!$E$3=Paramètres!$A$23,"Belfort/Montbéliard",IF(Paramètres!$E$3=Paramètres!$A$24,"Doubs","Franche-Comté")),IF(COUNTIF(Paramètres!I:I,E314)=1,IF(Paramètres!$E$3=Paramètres!$A$23,"Belfort/Montbéliard",IF(Paramètres!$E$3=Paramètres!$A$24,"Belfort","Franche-Comté")),IF(COUNTIF(Paramètres!J:J,E314)=1,IF(Paramètres!$E$3=Paramètres!$A$25,"Franche-Comté","Haute-Saône"),IF(COUNTIF(Paramètres!K:K,E314)=1,IF(Paramètres!$E$3=Paramètres!$A$25,"Franche-Comté","Jura"),IF(COUNTIF(Paramètres!G:G,E314)=1,IF(Paramètres!$E$3=Paramètres!$A$23,"Besançon",IF(Paramètres!$E$3=Paramètres!$A$24,"Doubs","Franche-Comté")),"*** INCONNU ***"))))))</f>
        <v>Franche-Comté</v>
      </c>
      <c r="G314" s="36">
        <f>LOOKUP(Z314-Paramètres!$E$1,Paramètres!$A$1:$A$20)</f>
        <v>-12</v>
      </c>
      <c r="H314" s="36" t="str">
        <f>LOOKUP(G314,Paramètres!$A$1:$B$20)</f>
        <v>M1</v>
      </c>
      <c r="I314" s="37">
        <f t="shared" si="44"/>
        <v>5</v>
      </c>
      <c r="J314" s="116">
        <v>510</v>
      </c>
      <c r="K314" s="25" t="s">
        <v>225</v>
      </c>
      <c r="L314" s="47"/>
      <c r="M314" s="47"/>
      <c r="N314" s="52"/>
      <c r="O314" s="77" t="str">
        <f t="shared" si="45"/>
        <v>1F</v>
      </c>
      <c r="P314" s="91">
        <f t="shared" si="46"/>
        <v>1000000</v>
      </c>
      <c r="Q314" s="91">
        <f t="shared" si="47"/>
        <v>0</v>
      </c>
      <c r="R314" s="91">
        <f t="shared" si="48"/>
        <v>0</v>
      </c>
      <c r="S314" s="91">
        <f t="shared" si="49"/>
        <v>0</v>
      </c>
      <c r="T314" s="91">
        <f t="shared" si="50"/>
        <v>1000000</v>
      </c>
      <c r="U314" s="92" t="str">
        <f t="shared" si="51"/>
        <v>1F</v>
      </c>
      <c r="V314" s="93">
        <f t="shared" si="52"/>
        <v>0</v>
      </c>
      <c r="W314" s="92" t="str">
        <f t="shared" si="53"/>
        <v>1F</v>
      </c>
      <c r="X314" s="93">
        <f t="shared" si="54"/>
        <v>0</v>
      </c>
      <c r="Y314" s="36" t="str">
        <f ca="1">LOOKUP(G314,Paramètres!$A$1:$A$20,Paramètres!$C$1:$C$21)</f>
        <v>-13</v>
      </c>
      <c r="Z314" s="25">
        <v>2004</v>
      </c>
      <c r="AA314" s="25" t="s">
        <v>1156</v>
      </c>
      <c r="AB314" s="59" t="s">
        <v>3186</v>
      </c>
      <c r="AC314" s="42"/>
      <c r="AD314" s="42" t="str">
        <f>IF(ISNA(VLOOKUP(D314,'Liste en forme Garçons'!$C:$C,1,FALSE)),"","*")</f>
        <v>*</v>
      </c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</row>
    <row r="315" spans="1:46" s="43" customFormat="1" x14ac:dyDescent="0.35">
      <c r="A315" s="65"/>
      <c r="B315" s="245" t="s">
        <v>38</v>
      </c>
      <c r="C315" s="245" t="s">
        <v>1841</v>
      </c>
      <c r="D315" s="138" t="s">
        <v>1842</v>
      </c>
      <c r="E315" s="49" t="s">
        <v>864</v>
      </c>
      <c r="F315" s="97" t="str">
        <f>IF(E315="","",IF(COUNTIF(Paramètres!H:H,E315)=1,IF(Paramètres!$E$3=Paramètres!$A$23,"Belfort/Montbéliard",IF(Paramètres!$E$3=Paramètres!$A$24,"Doubs","Franche-Comté")),IF(COUNTIF(Paramètres!I:I,E315)=1,IF(Paramètres!$E$3=Paramètres!$A$23,"Belfort/Montbéliard",IF(Paramètres!$E$3=Paramètres!$A$24,"Belfort","Franche-Comté")),IF(COUNTIF(Paramètres!J:J,E315)=1,IF(Paramètres!$E$3=Paramètres!$A$25,"Franche-Comté","Haute-Saône"),IF(COUNTIF(Paramètres!K:K,E315)=1,IF(Paramètres!$E$3=Paramètres!$A$25,"Franche-Comté","Jura"),IF(COUNTIF(Paramètres!G:G,E315)=1,IF(Paramètres!$E$3=Paramètres!$A$23,"Besançon",IF(Paramètres!$E$3=Paramètres!$A$24,"Doubs","Franche-Comté")),"*** INCONNU ***"))))))</f>
        <v>Franche-Comté</v>
      </c>
      <c r="G315" s="36">
        <f>LOOKUP(Z315-Paramètres!$E$1,Paramètres!$A$1:$A$20)</f>
        <v>-12</v>
      </c>
      <c r="H315" s="36" t="str">
        <f>LOOKUP(G315,Paramètres!$A$1:$B$20)</f>
        <v>M1</v>
      </c>
      <c r="I315" s="37">
        <f t="shared" si="44"/>
        <v>5</v>
      </c>
      <c r="J315" s="116">
        <v>500</v>
      </c>
      <c r="K315" s="1" t="s">
        <v>225</v>
      </c>
      <c r="L315" s="2"/>
      <c r="M315" s="2"/>
      <c r="N315" s="2"/>
      <c r="O315" s="77" t="str">
        <f t="shared" si="45"/>
        <v>1F</v>
      </c>
      <c r="P315" s="91">
        <f t="shared" si="46"/>
        <v>1000000</v>
      </c>
      <c r="Q315" s="91">
        <f t="shared" si="47"/>
        <v>0</v>
      </c>
      <c r="R315" s="91">
        <f t="shared" si="48"/>
        <v>0</v>
      </c>
      <c r="S315" s="91">
        <f t="shared" si="49"/>
        <v>0</v>
      </c>
      <c r="T315" s="91">
        <f t="shared" si="50"/>
        <v>1000000</v>
      </c>
      <c r="U315" s="92" t="str">
        <f t="shared" si="51"/>
        <v>1F</v>
      </c>
      <c r="V315" s="93">
        <f t="shared" si="52"/>
        <v>0</v>
      </c>
      <c r="W315" s="92" t="str">
        <f t="shared" si="53"/>
        <v>1F</v>
      </c>
      <c r="X315" s="93">
        <f t="shared" si="54"/>
        <v>0</v>
      </c>
      <c r="Y315" s="36" t="str">
        <f ca="1">LOOKUP(G315,Paramètres!$A$1:$A$20,Paramètres!$C$1:$C$21)</f>
        <v>-13</v>
      </c>
      <c r="Z315" s="25">
        <v>2004</v>
      </c>
      <c r="AA315" s="25" t="s">
        <v>1156</v>
      </c>
      <c r="AB315" s="59" t="s">
        <v>3186</v>
      </c>
      <c r="AC315" s="42"/>
      <c r="AD315" s="42" t="str">
        <f>IF(ISNA(VLOOKUP(D315,'Liste en forme Garçons'!$C:$C,1,FALSE)),"","*")</f>
        <v>*</v>
      </c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</row>
    <row r="316" spans="1:46" s="43" customFormat="1" x14ac:dyDescent="0.35">
      <c r="A316" s="65"/>
      <c r="B316" s="249" t="s">
        <v>351</v>
      </c>
      <c r="C316" s="245" t="s">
        <v>559</v>
      </c>
      <c r="D316" s="138" t="s">
        <v>1787</v>
      </c>
      <c r="E316" s="33" t="s">
        <v>58</v>
      </c>
      <c r="F316" s="97" t="str">
        <f>IF(E316="","",IF(COUNTIF(Paramètres!H:H,E316)=1,IF(Paramètres!$E$3=Paramètres!$A$23,"Belfort/Montbéliard",IF(Paramètres!$E$3=Paramètres!$A$24,"Doubs","Franche-Comté")),IF(COUNTIF(Paramètres!I:I,E316)=1,IF(Paramètres!$E$3=Paramètres!$A$23,"Belfort/Montbéliard",IF(Paramètres!$E$3=Paramètres!$A$24,"Belfort","Franche-Comté")),IF(COUNTIF(Paramètres!J:J,E316)=1,IF(Paramètres!$E$3=Paramètres!$A$25,"Franche-Comté","Haute-Saône"),IF(COUNTIF(Paramètres!K:K,E316)=1,IF(Paramètres!$E$3=Paramètres!$A$25,"Franche-Comté","Jura"),IF(COUNTIF(Paramètres!G:G,E316)=1,IF(Paramètres!$E$3=Paramètres!$A$23,"Besançon",IF(Paramètres!$E$3=Paramètres!$A$24,"Doubs","Franche-Comté")),"*** INCONNU ***"))))))</f>
        <v>Franche-Comté</v>
      </c>
      <c r="G316" s="36">
        <f>LOOKUP(Z316-Paramètres!$E$1,Paramètres!$A$1:$A$20)</f>
        <v>-13</v>
      </c>
      <c r="H316" s="36" t="str">
        <f>LOOKUP(G316,Paramètres!$A$1:$B$20)</f>
        <v>M2</v>
      </c>
      <c r="I316" s="37">
        <f t="shared" si="44"/>
        <v>5</v>
      </c>
      <c r="J316" s="116">
        <v>500</v>
      </c>
      <c r="K316" s="25" t="s">
        <v>225</v>
      </c>
      <c r="L316" s="47"/>
      <c r="M316" s="47"/>
      <c r="N316" s="25"/>
      <c r="O316" s="77" t="str">
        <f t="shared" si="45"/>
        <v>1F</v>
      </c>
      <c r="P316" s="91">
        <f t="shared" si="46"/>
        <v>1000000</v>
      </c>
      <c r="Q316" s="91">
        <f t="shared" si="47"/>
        <v>0</v>
      </c>
      <c r="R316" s="91">
        <f t="shared" si="48"/>
        <v>0</v>
      </c>
      <c r="S316" s="91">
        <f t="shared" si="49"/>
        <v>0</v>
      </c>
      <c r="T316" s="91">
        <f t="shared" si="50"/>
        <v>1000000</v>
      </c>
      <c r="U316" s="92" t="str">
        <f t="shared" si="51"/>
        <v>1F</v>
      </c>
      <c r="V316" s="93">
        <f t="shared" si="52"/>
        <v>0</v>
      </c>
      <c r="W316" s="92" t="str">
        <f t="shared" si="53"/>
        <v>1F</v>
      </c>
      <c r="X316" s="93">
        <f t="shared" si="54"/>
        <v>0</v>
      </c>
      <c r="Y316" s="36" t="str">
        <f ca="1">LOOKUP(G316,Paramètres!$A$1:$A$20,Paramètres!$C$1:$C$21)</f>
        <v>-13</v>
      </c>
      <c r="Z316" s="25">
        <v>2003</v>
      </c>
      <c r="AA316" s="25" t="s">
        <v>1156</v>
      </c>
      <c r="AB316" s="59" t="s">
        <v>3186</v>
      </c>
      <c r="AC316" s="42"/>
      <c r="AD316" s="42" t="str">
        <f>IF(ISNA(VLOOKUP(D316,'Liste en forme Garçons'!$C:$C,1,FALSE)),"","*")</f>
        <v>*</v>
      </c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</row>
    <row r="317" spans="1:46" s="43" customFormat="1" x14ac:dyDescent="0.35">
      <c r="A317" s="65"/>
      <c r="B317" s="53" t="s">
        <v>716</v>
      </c>
      <c r="C317" s="32" t="s">
        <v>717</v>
      </c>
      <c r="D317" s="138" t="s">
        <v>1520</v>
      </c>
      <c r="E317" s="49" t="s">
        <v>672</v>
      </c>
      <c r="F317" s="97" t="str">
        <f>IF(E317="","",IF(COUNTIF(Paramètres!H:H,E317)=1,IF(Paramètres!$E$3=Paramètres!$A$23,"Belfort/Montbéliard",IF(Paramètres!$E$3=Paramètres!$A$24,"Doubs","Franche-Comté")),IF(COUNTIF(Paramètres!I:I,E317)=1,IF(Paramètres!$E$3=Paramètres!$A$23,"Belfort/Montbéliard",IF(Paramètres!$E$3=Paramètres!$A$24,"Belfort","Franche-Comté")),IF(COUNTIF(Paramètres!J:J,E317)=1,IF(Paramètres!$E$3=Paramètres!$A$25,"Franche-Comté","Haute-Saône"),IF(COUNTIF(Paramètres!K:K,E317)=1,IF(Paramètres!$E$3=Paramètres!$A$25,"Franche-Comté","Jura"),IF(COUNTIF(Paramètres!G:G,E317)=1,IF(Paramètres!$E$3=Paramètres!$A$23,"Besançon",IF(Paramètres!$E$3=Paramètres!$A$24,"Doubs","Franche-Comté")),"*** INCONNU ***"))))))</f>
        <v>Franche-Comté</v>
      </c>
      <c r="G317" s="36">
        <f>LOOKUP(Z317-Paramètres!$E$1,Paramètres!$A$1:$A$20)</f>
        <v>-13</v>
      </c>
      <c r="H317" s="36" t="str">
        <f>LOOKUP(G317,Paramètres!$A$1:$B$20)</f>
        <v>M2</v>
      </c>
      <c r="I317" s="37">
        <f t="shared" si="44"/>
        <v>5</v>
      </c>
      <c r="J317" s="116">
        <v>543</v>
      </c>
      <c r="K317" s="25" t="s">
        <v>73</v>
      </c>
      <c r="L317" s="25"/>
      <c r="M317" s="25"/>
      <c r="N317" s="52"/>
      <c r="O317" s="77" t="str">
        <f t="shared" si="45"/>
        <v>80G</v>
      </c>
      <c r="P317" s="91">
        <f t="shared" si="46"/>
        <v>800000</v>
      </c>
      <c r="Q317" s="91">
        <f t="shared" si="47"/>
        <v>0</v>
      </c>
      <c r="R317" s="91">
        <f t="shared" si="48"/>
        <v>0</v>
      </c>
      <c r="S317" s="91">
        <f t="shared" si="49"/>
        <v>0</v>
      </c>
      <c r="T317" s="91">
        <f t="shared" si="50"/>
        <v>800000</v>
      </c>
      <c r="U317" s="92" t="str">
        <f t="shared" si="51"/>
        <v>80G</v>
      </c>
      <c r="V317" s="93">
        <f t="shared" si="52"/>
        <v>0</v>
      </c>
      <c r="W317" s="92" t="str">
        <f t="shared" si="53"/>
        <v>80G</v>
      </c>
      <c r="X317" s="93">
        <f t="shared" si="54"/>
        <v>0</v>
      </c>
      <c r="Y317" s="36" t="str">
        <f ca="1">LOOKUP(G317,Paramètres!$A$1:$A$20,Paramètres!$C$1:$C$21)</f>
        <v>-13</v>
      </c>
      <c r="Z317" s="25">
        <v>2003</v>
      </c>
      <c r="AA317" s="25" t="s">
        <v>1156</v>
      </c>
      <c r="AB317" s="59"/>
      <c r="AC317" s="18"/>
      <c r="AD317" s="42" t="str">
        <f>IF(ISNA(VLOOKUP(D317,'Liste en forme Garçons'!$C:$C,1,FALSE)),"","*")</f>
        <v>*</v>
      </c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spans="1:46" s="43" customFormat="1" x14ac:dyDescent="0.35">
      <c r="A318" s="65"/>
      <c r="B318" s="249" t="s">
        <v>69</v>
      </c>
      <c r="C318" s="245" t="s">
        <v>1116</v>
      </c>
      <c r="D318" s="138" t="s">
        <v>1643</v>
      </c>
      <c r="E318" s="49" t="s">
        <v>1120</v>
      </c>
      <c r="F318" s="97" t="str">
        <f>IF(E318="","",IF(COUNTIF(Paramètres!H:H,E318)=1,IF(Paramètres!$E$3=Paramètres!$A$23,"Belfort/Montbéliard",IF(Paramètres!$E$3=Paramètres!$A$24,"Doubs","Franche-Comté")),IF(COUNTIF(Paramètres!I:I,E318)=1,IF(Paramètres!$E$3=Paramètres!$A$23,"Belfort/Montbéliard",IF(Paramètres!$E$3=Paramètres!$A$24,"Belfort","Franche-Comté")),IF(COUNTIF(Paramètres!J:J,E318)=1,IF(Paramètres!$E$3=Paramètres!$A$25,"Franche-Comté","Haute-Saône"),IF(COUNTIF(Paramètres!K:K,E318)=1,IF(Paramètres!$E$3=Paramètres!$A$25,"Franche-Comté","Jura"),IF(COUNTIF(Paramètres!G:G,E318)=1,IF(Paramètres!$E$3=Paramètres!$A$23,"Besançon",IF(Paramètres!$E$3=Paramètres!$A$24,"Doubs","Franche-Comté")),"*** INCONNU ***"))))))</f>
        <v>Franche-Comté</v>
      </c>
      <c r="G318" s="36">
        <f>LOOKUP(Z318-Paramètres!$E$1,Paramètres!$A$1:$A$20)</f>
        <v>-13</v>
      </c>
      <c r="H318" s="36" t="str">
        <f>LOOKUP(G318,Paramètres!$A$1:$B$20)</f>
        <v>M2</v>
      </c>
      <c r="I318" s="37">
        <f t="shared" si="44"/>
        <v>5</v>
      </c>
      <c r="J318" s="116">
        <v>541</v>
      </c>
      <c r="K318" s="47" t="s">
        <v>73</v>
      </c>
      <c r="L318" s="47"/>
      <c r="M318" s="47"/>
      <c r="N318" s="47"/>
      <c r="O318" s="77" t="str">
        <f t="shared" si="45"/>
        <v>80G</v>
      </c>
      <c r="P318" s="91">
        <f t="shared" si="46"/>
        <v>800000</v>
      </c>
      <c r="Q318" s="91">
        <f t="shared" si="47"/>
        <v>0</v>
      </c>
      <c r="R318" s="91">
        <f t="shared" si="48"/>
        <v>0</v>
      </c>
      <c r="S318" s="91">
        <f t="shared" si="49"/>
        <v>0</v>
      </c>
      <c r="T318" s="91">
        <f t="shared" si="50"/>
        <v>800000</v>
      </c>
      <c r="U318" s="92" t="str">
        <f t="shared" si="51"/>
        <v>80G</v>
      </c>
      <c r="V318" s="93">
        <f t="shared" si="52"/>
        <v>0</v>
      </c>
      <c r="W318" s="92" t="str">
        <f t="shared" si="53"/>
        <v>80G</v>
      </c>
      <c r="X318" s="93">
        <f t="shared" si="54"/>
        <v>0</v>
      </c>
      <c r="Y318" s="36" t="str">
        <f ca="1">LOOKUP(G318,Paramètres!$A$1:$A$20,Paramètres!$C$1:$C$21)</f>
        <v>-13</v>
      </c>
      <c r="Z318" s="25">
        <v>2003</v>
      </c>
      <c r="AA318" s="25" t="s">
        <v>1156</v>
      </c>
      <c r="AB318" s="59" t="s">
        <v>3186</v>
      </c>
      <c r="AC318" s="42"/>
      <c r="AD318" s="42" t="str">
        <f>IF(ISNA(VLOOKUP(D318,'Liste en forme Garçons'!$C:$C,1,FALSE)),"","*")</f>
        <v>*</v>
      </c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</row>
    <row r="319" spans="1:46" s="43" customFormat="1" x14ac:dyDescent="0.35">
      <c r="A319" s="65"/>
      <c r="B319" s="245" t="s">
        <v>386</v>
      </c>
      <c r="C319" s="245" t="s">
        <v>3189</v>
      </c>
      <c r="D319" s="138" t="s">
        <v>3190</v>
      </c>
      <c r="E319" s="49" t="s">
        <v>1125</v>
      </c>
      <c r="F319" s="97" t="str">
        <f>IF(E319="","",IF(COUNTIF(Paramètres!H:H,E319)=1,IF(Paramètres!$E$3=Paramètres!$A$23,"Belfort/Montbéliard",IF(Paramètres!$E$3=Paramètres!$A$24,"Doubs","Franche-Comté")),IF(COUNTIF(Paramètres!I:I,E319)=1,IF(Paramètres!$E$3=Paramètres!$A$23,"Belfort/Montbéliard",IF(Paramètres!$E$3=Paramètres!$A$24,"Belfort","Franche-Comté")),IF(COUNTIF(Paramètres!J:J,E319)=1,IF(Paramètres!$E$3=Paramètres!$A$25,"Franche-Comté","Haute-Saône"),IF(COUNTIF(Paramètres!K:K,E319)=1,IF(Paramètres!$E$3=Paramètres!$A$25,"Franche-Comté","Jura"),IF(COUNTIF(Paramètres!G:G,E319)=1,IF(Paramètres!$E$3=Paramètres!$A$23,"Besançon",IF(Paramètres!$E$3=Paramètres!$A$24,"Doubs","Franche-Comté")),"*** INCONNU ***"))))))</f>
        <v>Franche-Comté</v>
      </c>
      <c r="G319" s="36">
        <f>LOOKUP(Z319-Paramètres!$E$1,Paramètres!$A$1:$A$20)</f>
        <v>-12</v>
      </c>
      <c r="H319" s="36" t="str">
        <f>LOOKUP(G319,Paramètres!$A$1:$B$20)</f>
        <v>M1</v>
      </c>
      <c r="I319" s="37">
        <f t="shared" si="44"/>
        <v>5</v>
      </c>
      <c r="J319" s="116">
        <v>529</v>
      </c>
      <c r="K319" s="47" t="s">
        <v>73</v>
      </c>
      <c r="L319" s="47"/>
      <c r="M319" s="25"/>
      <c r="N319" s="52"/>
      <c r="O319" s="77" t="str">
        <f t="shared" si="45"/>
        <v>80G</v>
      </c>
      <c r="P319" s="91">
        <f t="shared" si="46"/>
        <v>800000</v>
      </c>
      <c r="Q319" s="91">
        <f t="shared" si="47"/>
        <v>0</v>
      </c>
      <c r="R319" s="91">
        <f t="shared" si="48"/>
        <v>0</v>
      </c>
      <c r="S319" s="91">
        <f t="shared" si="49"/>
        <v>0</v>
      </c>
      <c r="T319" s="91">
        <f t="shared" si="50"/>
        <v>800000</v>
      </c>
      <c r="U319" s="92" t="str">
        <f t="shared" si="51"/>
        <v>80G</v>
      </c>
      <c r="V319" s="93">
        <f t="shared" si="52"/>
        <v>0</v>
      </c>
      <c r="W319" s="92" t="str">
        <f t="shared" si="53"/>
        <v>80G</v>
      </c>
      <c r="X319" s="93">
        <f t="shared" si="54"/>
        <v>0</v>
      </c>
      <c r="Y319" s="36" t="str">
        <f ca="1">LOOKUP(G319,Paramètres!$A$1:$A$20,Paramètres!$C$1:$C$21)</f>
        <v>-13</v>
      </c>
      <c r="Z319" s="25">
        <v>2004</v>
      </c>
      <c r="AA319" s="25" t="s">
        <v>1156</v>
      </c>
      <c r="AB319" s="59" t="s">
        <v>3186</v>
      </c>
      <c r="AC319" s="42"/>
      <c r="AD319" s="42" t="str">
        <f>IF(ISNA(VLOOKUP(D319,'Liste en forme Garçons'!$C:$C,1,FALSE)),"","*")</f>
        <v>*</v>
      </c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</row>
    <row r="320" spans="1:46" s="43" customFormat="1" x14ac:dyDescent="0.35">
      <c r="A320" s="65"/>
      <c r="B320" s="32" t="s">
        <v>406</v>
      </c>
      <c r="C320" s="32" t="s">
        <v>767</v>
      </c>
      <c r="D320" s="138" t="s">
        <v>1460</v>
      </c>
      <c r="E320" s="49" t="s">
        <v>843</v>
      </c>
      <c r="F320" s="97" t="str">
        <f>IF(E320="","",IF(COUNTIF(Paramètres!H:H,E320)=1,IF(Paramètres!$E$3=Paramètres!$A$23,"Belfort/Montbéliard",IF(Paramètres!$E$3=Paramètres!$A$24,"Doubs","Franche-Comté")),IF(COUNTIF(Paramètres!I:I,E320)=1,IF(Paramètres!$E$3=Paramètres!$A$23,"Belfort/Montbéliard",IF(Paramètres!$E$3=Paramètres!$A$24,"Belfort","Franche-Comté")),IF(COUNTIF(Paramètres!J:J,E320)=1,IF(Paramètres!$E$3=Paramètres!$A$25,"Franche-Comté","Haute-Saône"),IF(COUNTIF(Paramètres!K:K,E320)=1,IF(Paramètres!$E$3=Paramètres!$A$25,"Franche-Comté","Jura"),IF(COUNTIF(Paramètres!G:G,E320)=1,IF(Paramètres!$E$3=Paramètres!$A$23,"Besançon",IF(Paramètres!$E$3=Paramètres!$A$24,"Doubs","Franche-Comté")),"*** INCONNU ***"))))))</f>
        <v>Franche-Comté</v>
      </c>
      <c r="G320" s="36">
        <f>LOOKUP(Z320-Paramètres!$E$1,Paramètres!$A$1:$A$20)</f>
        <v>-12</v>
      </c>
      <c r="H320" s="36" t="str">
        <f>LOOKUP(G320,Paramètres!$A$1:$B$20)</f>
        <v>M1</v>
      </c>
      <c r="I320" s="37">
        <f t="shared" si="44"/>
        <v>5</v>
      </c>
      <c r="J320" s="116">
        <v>515</v>
      </c>
      <c r="K320" s="47" t="s">
        <v>866</v>
      </c>
      <c r="L320" s="47"/>
      <c r="M320" s="25"/>
      <c r="N320" s="25"/>
      <c r="O320" s="77" t="str">
        <f t="shared" si="45"/>
        <v>75G</v>
      </c>
      <c r="P320" s="91">
        <f t="shared" si="46"/>
        <v>750000</v>
      </c>
      <c r="Q320" s="91">
        <f t="shared" si="47"/>
        <v>0</v>
      </c>
      <c r="R320" s="91">
        <f t="shared" si="48"/>
        <v>0</v>
      </c>
      <c r="S320" s="91">
        <f t="shared" si="49"/>
        <v>0</v>
      </c>
      <c r="T320" s="91">
        <f t="shared" si="50"/>
        <v>750000</v>
      </c>
      <c r="U320" s="92" t="str">
        <f t="shared" si="51"/>
        <v>75G</v>
      </c>
      <c r="V320" s="93">
        <f t="shared" si="52"/>
        <v>0</v>
      </c>
      <c r="W320" s="92" t="str">
        <f t="shared" si="53"/>
        <v>75G</v>
      </c>
      <c r="X320" s="93">
        <f t="shared" si="54"/>
        <v>0</v>
      </c>
      <c r="Y320" s="36" t="str">
        <f ca="1">LOOKUP(G320,Paramètres!$A$1:$A$20,Paramètres!$C$1:$C$21)</f>
        <v>-13</v>
      </c>
      <c r="Z320" s="25">
        <v>2004</v>
      </c>
      <c r="AA320" s="25" t="s">
        <v>1156</v>
      </c>
      <c r="AB320" s="59"/>
      <c r="AC320" s="42"/>
      <c r="AD320" s="42" t="str">
        <f>IF(ISNA(VLOOKUP(D320,'Liste en forme Garçons'!$C:$C,1,FALSE)),"","*")</f>
        <v>*</v>
      </c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</row>
    <row r="321" spans="1:46" s="43" customFormat="1" x14ac:dyDescent="0.35">
      <c r="A321" s="65"/>
      <c r="B321" s="32" t="s">
        <v>132</v>
      </c>
      <c r="C321" s="32" t="s">
        <v>171</v>
      </c>
      <c r="D321" s="139" t="s">
        <v>1711</v>
      </c>
      <c r="E321" s="33" t="s">
        <v>86</v>
      </c>
      <c r="F321" s="97" t="str">
        <f>IF(E321="","",IF(COUNTIF(Paramètres!H:H,E321)=1,IF(Paramètres!$E$3=Paramètres!$A$23,"Belfort/Montbéliard",IF(Paramètres!$E$3=Paramètres!$A$24,"Doubs","Franche-Comté")),IF(COUNTIF(Paramètres!I:I,E321)=1,IF(Paramètres!$E$3=Paramètres!$A$23,"Belfort/Montbéliard",IF(Paramètres!$E$3=Paramètres!$A$24,"Belfort","Franche-Comté")),IF(COUNTIF(Paramètres!J:J,E321)=1,IF(Paramètres!$E$3=Paramètres!$A$25,"Franche-Comté","Haute-Saône"),IF(COUNTIF(Paramètres!K:K,E321)=1,IF(Paramètres!$E$3=Paramètres!$A$25,"Franche-Comté","Jura"),IF(COUNTIF(Paramètres!G:G,E321)=1,IF(Paramètres!$E$3=Paramètres!$A$23,"Besançon",IF(Paramètres!$E$3=Paramètres!$A$24,"Doubs","Franche-Comté")),"*** INCONNU ***"))))))</f>
        <v>Franche-Comté</v>
      </c>
      <c r="G321" s="36">
        <f>LOOKUP(Z321-Paramètres!$E$1,Paramètres!$A$1:$A$20)</f>
        <v>-12</v>
      </c>
      <c r="H321" s="36" t="str">
        <f>LOOKUP(G321,Paramètres!$A$1:$B$20)</f>
        <v>M1</v>
      </c>
      <c r="I321" s="37">
        <f t="shared" si="44"/>
        <v>6</v>
      </c>
      <c r="J321" s="116">
        <v>653</v>
      </c>
      <c r="K321" s="47" t="s">
        <v>236</v>
      </c>
      <c r="L321" s="47"/>
      <c r="M321" s="47"/>
      <c r="N321" s="47"/>
      <c r="O321" s="77" t="str">
        <f t="shared" si="45"/>
        <v>65G</v>
      </c>
      <c r="P321" s="91">
        <f t="shared" si="46"/>
        <v>650000</v>
      </c>
      <c r="Q321" s="91">
        <f t="shared" si="47"/>
        <v>0</v>
      </c>
      <c r="R321" s="91">
        <f t="shared" si="48"/>
        <v>0</v>
      </c>
      <c r="S321" s="91">
        <f t="shared" si="49"/>
        <v>0</v>
      </c>
      <c r="T321" s="91">
        <f t="shared" si="50"/>
        <v>650000</v>
      </c>
      <c r="U321" s="92" t="str">
        <f t="shared" si="51"/>
        <v>65G</v>
      </c>
      <c r="V321" s="93">
        <f t="shared" si="52"/>
        <v>0</v>
      </c>
      <c r="W321" s="92" t="str">
        <f t="shared" si="53"/>
        <v>65G</v>
      </c>
      <c r="X321" s="93">
        <f t="shared" si="54"/>
        <v>0</v>
      </c>
      <c r="Y321" s="36" t="str">
        <f ca="1">LOOKUP(G321,Paramètres!$A$1:$A$20,Paramètres!$C$1:$C$21)</f>
        <v>-13</v>
      </c>
      <c r="Z321" s="25">
        <v>2004</v>
      </c>
      <c r="AA321" s="25" t="s">
        <v>1156</v>
      </c>
      <c r="AB321" s="59"/>
      <c r="AC321" s="42"/>
      <c r="AD321" s="42" t="str">
        <f>IF(ISNA(VLOOKUP(D321,'Liste en forme Garçons'!$C:$C,1,FALSE)),"","*")</f>
        <v>*</v>
      </c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</row>
    <row r="322" spans="1:46" s="43" customFormat="1" x14ac:dyDescent="0.35">
      <c r="A322" s="65"/>
      <c r="B322" s="32" t="s">
        <v>104</v>
      </c>
      <c r="C322" s="32" t="s">
        <v>1105</v>
      </c>
      <c r="D322" s="138" t="s">
        <v>1518</v>
      </c>
      <c r="E322" s="49" t="s">
        <v>696</v>
      </c>
      <c r="F322" s="97" t="str">
        <f>IF(E322="","",IF(COUNTIF(Paramètres!H:H,E322)=1,IF(Paramètres!$E$3=Paramètres!$A$23,"Belfort/Montbéliard",IF(Paramètres!$E$3=Paramètres!$A$24,"Doubs","Franche-Comté")),IF(COUNTIF(Paramètres!I:I,E322)=1,IF(Paramètres!$E$3=Paramètres!$A$23,"Belfort/Montbéliard",IF(Paramètres!$E$3=Paramètres!$A$24,"Belfort","Franche-Comté")),IF(COUNTIF(Paramètres!J:J,E322)=1,IF(Paramètres!$E$3=Paramètres!$A$25,"Franche-Comté","Haute-Saône"),IF(COUNTIF(Paramètres!K:K,E322)=1,IF(Paramètres!$E$3=Paramètres!$A$25,"Franche-Comté","Jura"),IF(COUNTIF(Paramètres!G:G,E322)=1,IF(Paramètres!$E$3=Paramètres!$A$23,"Besançon",IF(Paramètres!$E$3=Paramètres!$A$24,"Doubs","Franche-Comté")),"*** INCONNU ***"))))))</f>
        <v>Franche-Comté</v>
      </c>
      <c r="G322" s="36">
        <f>LOOKUP(Z322-Paramètres!$E$1,Paramètres!$A$1:$A$20)</f>
        <v>-13</v>
      </c>
      <c r="H322" s="36" t="str">
        <f>LOOKUP(G322,Paramètres!$A$1:$B$20)</f>
        <v>M2</v>
      </c>
      <c r="I322" s="37">
        <f t="shared" ref="I322:I385" si="55">INT(J322/100)</f>
        <v>5</v>
      </c>
      <c r="J322" s="116">
        <v>564</v>
      </c>
      <c r="K322" s="25" t="s">
        <v>236</v>
      </c>
      <c r="L322" s="25"/>
      <c r="M322" s="25"/>
      <c r="N322" s="25"/>
      <c r="O322" s="77" t="str">
        <f t="shared" ref="O322:O385" si="56">IF(X322&gt;0,CONCATENATE(W322,INT(X322/POWER(10,INT(LOG10(X322)/2)*2)),CHAR(73-INT(LOG10(X322)/2))),W322)</f>
        <v>65G</v>
      </c>
      <c r="P322" s="91">
        <f t="shared" ref="P322:P385" si="57">POWER(10,(73-CODE(IF(OR(K322=0,K322="",K322="Ni"),"Z",RIGHT(UPPER(K322)))))*2)*IF(OR(K322=0,K322="",K322="Ni"),0,VALUE(LEFT(K322,LEN(K322)-1)))</f>
        <v>650000</v>
      </c>
      <c r="Q322" s="91">
        <f t="shared" ref="Q322:Q385" si="58">POWER(10,(73-CODE(IF(OR(L322=0,L322="",L322="Ni"),"Z",RIGHT(UPPER(L322)))))*2)*IF(OR(L322=0,L322="",L322="Ni"),0,VALUE(LEFT(L322,LEN(L322)-1)))</f>
        <v>0</v>
      </c>
      <c r="R322" s="91">
        <f t="shared" ref="R322:R385" si="59">POWER(10,(73-CODE(IF(OR(M322=0,M322="",M322="Ni"),"Z",RIGHT(UPPER(M322)))))*2)*IF(OR(M322=0,M322="",M322="Ni"),0,VALUE(LEFT(M322,LEN(M322)-1)))</f>
        <v>0</v>
      </c>
      <c r="S322" s="91">
        <f t="shared" ref="S322:S385" si="60">POWER(10,(73-CODE(IF(OR(N322=0,N322="",N322="Ni"),"Z",RIGHT(UPPER(N322)))))*2)*IF(OR(N322=0,N322="",N322="Ni"),0,VALUE(LEFT(N322,LEN(N322)-1)))</f>
        <v>0</v>
      </c>
      <c r="T322" s="91">
        <f t="shared" ref="T322:T385" si="61">P322+Q322+R322+S322</f>
        <v>650000</v>
      </c>
      <c r="U322" s="92" t="str">
        <f t="shared" ref="U322:U385" si="62">IF(T322&gt;0,CONCATENATE(INT(T322/POWER(10,INT(MIN(LOG10(T322),16)/2)*2)),CHAR(73-INT(MIN(LOG10(T322),16)/2))),"0")</f>
        <v>65G</v>
      </c>
      <c r="V322" s="93">
        <f t="shared" ref="V322:V385" si="63">IF(T322&gt;0,T322-INT(T322/POWER(10,INT(MIN(LOG10(T322),16)/2)*2))*POWER(10,INT(MIN(LOG10(T322),16)/2)*2),0)</f>
        <v>0</v>
      </c>
      <c r="W322" s="92" t="str">
        <f t="shared" ref="W322:W385" si="64">IF(V322&gt;0,CONCATENATE(U322,INT(V322/POWER(10,INT(LOG10(V322)/2)*2)),CHAR(73-INT(LOG10(V322)/2))),U322)</f>
        <v>65G</v>
      </c>
      <c r="X322" s="93">
        <f t="shared" ref="X322:X385" si="65">IF(V322&gt;0,V322-INT(V322/POWER(10,INT(LOG10(V322)/2)*2))*POWER(10,INT(LOG10(V322)/2)*2),0)</f>
        <v>0</v>
      </c>
      <c r="Y322" s="36" t="str">
        <f ca="1">LOOKUP(G322,Paramètres!$A$1:$A$20,Paramètres!$C$1:$C$21)</f>
        <v>-13</v>
      </c>
      <c r="Z322" s="25">
        <v>2003</v>
      </c>
      <c r="AA322" s="25" t="s">
        <v>1156</v>
      </c>
      <c r="AB322" s="59"/>
      <c r="AC322" s="42"/>
      <c r="AD322" s="42" t="str">
        <f>IF(ISNA(VLOOKUP(D322,'Liste en forme Garçons'!$C:$C,1,FALSE)),"","*")</f>
        <v>*</v>
      </c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</row>
    <row r="323" spans="1:46" s="43" customFormat="1" x14ac:dyDescent="0.35">
      <c r="A323" s="65"/>
      <c r="B323" s="32" t="s">
        <v>35</v>
      </c>
      <c r="C323" s="32" t="s">
        <v>982</v>
      </c>
      <c r="D323" s="138" t="s">
        <v>1308</v>
      </c>
      <c r="E323" s="33" t="s">
        <v>1013</v>
      </c>
      <c r="F323" s="97" t="str">
        <f>IF(E323="","",IF(COUNTIF(Paramètres!H:H,E323)=1,IF(Paramètres!$E$3=Paramètres!$A$23,"Belfort/Montbéliard",IF(Paramètres!$E$3=Paramètres!$A$24,"Doubs","Franche-Comté")),IF(COUNTIF(Paramètres!I:I,E323)=1,IF(Paramètres!$E$3=Paramètres!$A$23,"Belfort/Montbéliard",IF(Paramètres!$E$3=Paramètres!$A$24,"Belfort","Franche-Comté")),IF(COUNTIF(Paramètres!J:J,E323)=1,IF(Paramètres!$E$3=Paramètres!$A$25,"Franche-Comté","Haute-Saône"),IF(COUNTIF(Paramètres!K:K,E323)=1,IF(Paramètres!$E$3=Paramètres!$A$25,"Franche-Comté","Jura"),IF(COUNTIF(Paramètres!G:G,E323)=1,IF(Paramètres!$E$3=Paramètres!$A$23,"Besançon",IF(Paramètres!$E$3=Paramètres!$A$24,"Doubs","Franche-Comté")),"*** INCONNU ***"))))))</f>
        <v>Franche-Comté</v>
      </c>
      <c r="G323" s="36">
        <f>LOOKUP(Z323-Paramètres!$E$1,Paramètres!$A$1:$A$20)</f>
        <v>-13</v>
      </c>
      <c r="H323" s="36" t="str">
        <f>LOOKUP(G323,Paramètres!$A$1:$B$20)</f>
        <v>M2</v>
      </c>
      <c r="I323" s="37">
        <f t="shared" si="55"/>
        <v>5</v>
      </c>
      <c r="J323" s="116">
        <v>500</v>
      </c>
      <c r="K323" s="25" t="s">
        <v>236</v>
      </c>
      <c r="L323" s="47"/>
      <c r="M323" s="47"/>
      <c r="N323" s="25"/>
      <c r="O323" s="77" t="str">
        <f t="shared" si="56"/>
        <v>65G</v>
      </c>
      <c r="P323" s="91">
        <f t="shared" si="57"/>
        <v>650000</v>
      </c>
      <c r="Q323" s="91">
        <f t="shared" si="58"/>
        <v>0</v>
      </c>
      <c r="R323" s="91">
        <f t="shared" si="59"/>
        <v>0</v>
      </c>
      <c r="S323" s="91">
        <f t="shared" si="60"/>
        <v>0</v>
      </c>
      <c r="T323" s="91">
        <f t="shared" si="61"/>
        <v>650000</v>
      </c>
      <c r="U323" s="92" t="str">
        <f t="shared" si="62"/>
        <v>65G</v>
      </c>
      <c r="V323" s="93">
        <f t="shared" si="63"/>
        <v>0</v>
      </c>
      <c r="W323" s="92" t="str">
        <f t="shared" si="64"/>
        <v>65G</v>
      </c>
      <c r="X323" s="93">
        <f t="shared" si="65"/>
        <v>0</v>
      </c>
      <c r="Y323" s="36" t="str">
        <f ca="1">LOOKUP(G323,Paramètres!$A$1:$A$20,Paramètres!$C$1:$C$21)</f>
        <v>-13</v>
      </c>
      <c r="Z323" s="25">
        <v>2003</v>
      </c>
      <c r="AA323" s="25" t="s">
        <v>1156</v>
      </c>
      <c r="AB323" s="59"/>
      <c r="AC323" s="42"/>
      <c r="AD323" s="42" t="str">
        <f>IF(ISNA(VLOOKUP(D323,'Liste en forme Garçons'!$C:$C,1,FALSE)),"","*")</f>
        <v>*</v>
      </c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</row>
    <row r="324" spans="1:46" s="43" customFormat="1" x14ac:dyDescent="0.35">
      <c r="A324" s="65"/>
      <c r="B324" s="32" t="s">
        <v>11</v>
      </c>
      <c r="C324" s="32" t="s">
        <v>393</v>
      </c>
      <c r="D324" s="138" t="s">
        <v>1637</v>
      </c>
      <c r="E324" s="49" t="s">
        <v>334</v>
      </c>
      <c r="F324" s="97" t="str">
        <f>IF(E324="","",IF(COUNTIF(Paramètres!H:H,E324)=1,IF(Paramètres!$E$3=Paramètres!$A$23,"Belfort/Montbéliard",IF(Paramètres!$E$3=Paramètres!$A$24,"Doubs","Franche-Comté")),IF(COUNTIF(Paramètres!I:I,E324)=1,IF(Paramètres!$E$3=Paramètres!$A$23,"Belfort/Montbéliard",IF(Paramètres!$E$3=Paramètres!$A$24,"Belfort","Franche-Comté")),IF(COUNTIF(Paramètres!J:J,E324)=1,IF(Paramètres!$E$3=Paramètres!$A$25,"Franche-Comté","Haute-Saône"),IF(COUNTIF(Paramètres!K:K,E324)=1,IF(Paramètres!$E$3=Paramètres!$A$25,"Franche-Comté","Jura"),IF(COUNTIF(Paramètres!G:G,E324)=1,IF(Paramètres!$E$3=Paramètres!$A$23,"Besançon",IF(Paramètres!$E$3=Paramètres!$A$24,"Doubs","Franche-Comté")),"*** INCONNU ***"))))))</f>
        <v>Franche-Comté</v>
      </c>
      <c r="G324" s="36">
        <f>LOOKUP(Z324-Paramètres!$E$1,Paramètres!$A$1:$A$20)</f>
        <v>-12</v>
      </c>
      <c r="H324" s="36" t="str">
        <f>LOOKUP(G324,Paramètres!$A$1:$B$20)</f>
        <v>M1</v>
      </c>
      <c r="I324" s="37">
        <f t="shared" si="55"/>
        <v>5</v>
      </c>
      <c r="J324" s="116">
        <v>530</v>
      </c>
      <c r="K324" s="25" t="s">
        <v>193</v>
      </c>
      <c r="L324" s="25"/>
      <c r="M324" s="25"/>
      <c r="N324" s="25"/>
      <c r="O324" s="77" t="str">
        <f t="shared" si="56"/>
        <v>50G</v>
      </c>
      <c r="P324" s="91">
        <f t="shared" si="57"/>
        <v>500000</v>
      </c>
      <c r="Q324" s="91">
        <f t="shared" si="58"/>
        <v>0</v>
      </c>
      <c r="R324" s="91">
        <f t="shared" si="59"/>
        <v>0</v>
      </c>
      <c r="S324" s="91">
        <f t="shared" si="60"/>
        <v>0</v>
      </c>
      <c r="T324" s="91">
        <f t="shared" si="61"/>
        <v>500000</v>
      </c>
      <c r="U324" s="92" t="str">
        <f t="shared" si="62"/>
        <v>50G</v>
      </c>
      <c r="V324" s="93">
        <f t="shared" si="63"/>
        <v>0</v>
      </c>
      <c r="W324" s="92" t="str">
        <f t="shared" si="64"/>
        <v>50G</v>
      </c>
      <c r="X324" s="93">
        <f t="shared" si="65"/>
        <v>0</v>
      </c>
      <c r="Y324" s="36" t="str">
        <f ca="1">LOOKUP(G324,Paramètres!$A$1:$A$20,Paramètres!$C$1:$C$21)</f>
        <v>-13</v>
      </c>
      <c r="Z324" s="25">
        <v>2004</v>
      </c>
      <c r="AA324" s="25" t="s">
        <v>1156</v>
      </c>
      <c r="AB324" s="59"/>
      <c r="AC324" s="18"/>
      <c r="AD324" s="42" t="str">
        <f>IF(ISNA(VLOOKUP(D324,'Liste en forme Garçons'!$C:$C,1,FALSE)),"","*")</f>
        <v>*</v>
      </c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spans="1:46" s="43" customFormat="1" x14ac:dyDescent="0.35">
      <c r="A325" s="65"/>
      <c r="B325" s="32" t="s">
        <v>3309</v>
      </c>
      <c r="C325" s="32" t="s">
        <v>3310</v>
      </c>
      <c r="D325" s="138" t="s">
        <v>3311</v>
      </c>
      <c r="E325" s="49" t="s">
        <v>1120</v>
      </c>
      <c r="F325" s="97" t="str">
        <f>IF(E325="","",IF(COUNTIF(Paramètres!H:H,E325)=1,IF(Paramètres!$E$3=Paramètres!$A$23,"Belfort/Montbéliard",IF(Paramètres!$E$3=Paramètres!$A$24,"Doubs","Franche-Comté")),IF(COUNTIF(Paramètres!I:I,E325)=1,IF(Paramètres!$E$3=Paramètres!$A$23,"Belfort/Montbéliard",IF(Paramètres!$E$3=Paramètres!$A$24,"Belfort","Franche-Comté")),IF(COUNTIF(Paramètres!J:J,E325)=1,IF(Paramètres!$E$3=Paramètres!$A$25,"Franche-Comté","Haute-Saône"),IF(COUNTIF(Paramètres!K:K,E325)=1,IF(Paramètres!$E$3=Paramètres!$A$25,"Franche-Comté","Jura"),IF(COUNTIF(Paramètres!G:G,E325)=1,IF(Paramètres!$E$3=Paramètres!$A$23,"Besançon",IF(Paramètres!$E$3=Paramètres!$A$24,"Doubs","Franche-Comté")),"*** INCONNU ***"))))))</f>
        <v>Franche-Comté</v>
      </c>
      <c r="G325" s="36">
        <f>LOOKUP(Z325-Paramètres!$E$1,Paramètres!$A$1:$A$20)</f>
        <v>-13</v>
      </c>
      <c r="H325" s="36" t="str">
        <f>LOOKUP(G325,Paramètres!$A$1:$B$20)</f>
        <v>M2</v>
      </c>
      <c r="I325" s="37">
        <f t="shared" si="55"/>
        <v>5</v>
      </c>
      <c r="J325" s="116">
        <v>504</v>
      </c>
      <c r="K325" s="47" t="s">
        <v>193</v>
      </c>
      <c r="L325" s="47"/>
      <c r="M325" s="25"/>
      <c r="N325" s="25"/>
      <c r="O325" s="77" t="str">
        <f t="shared" si="56"/>
        <v>50G</v>
      </c>
      <c r="P325" s="91">
        <f t="shared" si="57"/>
        <v>500000</v>
      </c>
      <c r="Q325" s="91">
        <f t="shared" si="58"/>
        <v>0</v>
      </c>
      <c r="R325" s="91">
        <f t="shared" si="59"/>
        <v>0</v>
      </c>
      <c r="S325" s="91">
        <f t="shared" si="60"/>
        <v>0</v>
      </c>
      <c r="T325" s="91">
        <f t="shared" si="61"/>
        <v>500000</v>
      </c>
      <c r="U325" s="92" t="str">
        <f t="shared" si="62"/>
        <v>50G</v>
      </c>
      <c r="V325" s="93">
        <f t="shared" si="63"/>
        <v>0</v>
      </c>
      <c r="W325" s="92" t="str">
        <f t="shared" si="64"/>
        <v>50G</v>
      </c>
      <c r="X325" s="93">
        <f t="shared" si="65"/>
        <v>0</v>
      </c>
      <c r="Y325" s="36" t="str">
        <f ca="1">LOOKUP(G325,Paramètres!$A$1:$A$20,Paramètres!$C$1:$C$21)</f>
        <v>-13</v>
      </c>
      <c r="Z325" s="25">
        <v>2003</v>
      </c>
      <c r="AA325" s="25" t="s">
        <v>1156</v>
      </c>
      <c r="AB325" s="59"/>
      <c r="AC325" s="18"/>
      <c r="AD325" s="42" t="str">
        <f>IF(ISNA(VLOOKUP(D325,'Liste en forme Garçons'!$C:$C,1,FALSE)),"","*")</f>
        <v>*</v>
      </c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spans="1:46" s="43" customFormat="1" x14ac:dyDescent="0.35">
      <c r="A326" s="65"/>
      <c r="B326" s="32" t="s">
        <v>3039</v>
      </c>
      <c r="C326" s="32" t="s">
        <v>3038</v>
      </c>
      <c r="D326" s="138" t="s">
        <v>3075</v>
      </c>
      <c r="E326" s="49" t="s">
        <v>1017</v>
      </c>
      <c r="F326" s="97" t="str">
        <f>IF(E326="","",IF(COUNTIF(Paramètres!H:H,E326)=1,IF(Paramètres!$E$3=Paramètres!$A$23,"Belfort/Montbéliard",IF(Paramètres!$E$3=Paramètres!$A$24,"Doubs","Franche-Comté")),IF(COUNTIF(Paramètres!I:I,E326)=1,IF(Paramètres!$E$3=Paramètres!$A$23,"Belfort/Montbéliard",IF(Paramètres!$E$3=Paramètres!$A$24,"Belfort","Franche-Comté")),IF(COUNTIF(Paramètres!J:J,E326)=1,IF(Paramètres!$E$3=Paramètres!$A$25,"Franche-Comté","Haute-Saône"),IF(COUNTIF(Paramètres!K:K,E326)=1,IF(Paramètres!$E$3=Paramètres!$A$25,"Franche-Comté","Jura"),IF(COUNTIF(Paramètres!G:G,E326)=1,IF(Paramètres!$E$3=Paramètres!$A$23,"Besançon",IF(Paramètres!$E$3=Paramètres!$A$24,"Doubs","Franche-Comté")),"*** INCONNU ***"))))))</f>
        <v>Franche-Comté</v>
      </c>
      <c r="G326" s="36">
        <f>LOOKUP(Z326-Paramètres!$E$1,Paramètres!$A$1:$A$20)</f>
        <v>-13</v>
      </c>
      <c r="H326" s="36" t="str">
        <f>LOOKUP(G326,Paramètres!$A$1:$B$20)</f>
        <v>M2</v>
      </c>
      <c r="I326" s="37">
        <f t="shared" si="55"/>
        <v>5</v>
      </c>
      <c r="J326" s="116">
        <v>500</v>
      </c>
      <c r="K326" s="47" t="s">
        <v>193</v>
      </c>
      <c r="L326" s="47"/>
      <c r="M326" s="25"/>
      <c r="N326" s="25"/>
      <c r="O326" s="77" t="str">
        <f t="shared" si="56"/>
        <v>50G</v>
      </c>
      <c r="P326" s="91">
        <f t="shared" si="57"/>
        <v>500000</v>
      </c>
      <c r="Q326" s="91">
        <f t="shared" si="58"/>
        <v>0</v>
      </c>
      <c r="R326" s="91">
        <f t="shared" si="59"/>
        <v>0</v>
      </c>
      <c r="S326" s="91">
        <f t="shared" si="60"/>
        <v>0</v>
      </c>
      <c r="T326" s="91">
        <f t="shared" si="61"/>
        <v>500000</v>
      </c>
      <c r="U326" s="92" t="str">
        <f t="shared" si="62"/>
        <v>50G</v>
      </c>
      <c r="V326" s="93">
        <f t="shared" si="63"/>
        <v>0</v>
      </c>
      <c r="W326" s="92" t="str">
        <f t="shared" si="64"/>
        <v>50G</v>
      </c>
      <c r="X326" s="93">
        <f t="shared" si="65"/>
        <v>0</v>
      </c>
      <c r="Y326" s="36" t="str">
        <f ca="1">LOOKUP(G326,Paramètres!$A$1:$A$20,Paramètres!$C$1:$C$21)</f>
        <v>-13</v>
      </c>
      <c r="Z326" s="25">
        <v>2003</v>
      </c>
      <c r="AA326" s="25" t="s">
        <v>1156</v>
      </c>
      <c r="AB326" s="59"/>
      <c r="AC326" s="42"/>
      <c r="AD326" s="42" t="str">
        <f>IF(ISNA(VLOOKUP(D326,'Liste en forme Garçons'!$C:$C,1,FALSE)),"","*")</f>
        <v>*</v>
      </c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</row>
    <row r="327" spans="1:46" s="43" customFormat="1" x14ac:dyDescent="0.35">
      <c r="A327" s="65"/>
      <c r="B327" s="94" t="s">
        <v>2512</v>
      </c>
      <c r="C327" s="32" t="s">
        <v>124</v>
      </c>
      <c r="D327" s="138" t="s">
        <v>2607</v>
      </c>
      <c r="E327" s="33" t="s">
        <v>842</v>
      </c>
      <c r="F327" s="97" t="str">
        <f>IF(E327="","",IF(COUNTIF(Paramètres!H:H,E327)=1,IF(Paramètres!$E$3=Paramètres!$A$23,"Belfort/Montbéliard",IF(Paramètres!$E$3=Paramètres!$A$24,"Doubs","Franche-Comté")),IF(COUNTIF(Paramètres!I:I,E327)=1,IF(Paramètres!$E$3=Paramètres!$A$23,"Belfort/Montbéliard",IF(Paramètres!$E$3=Paramètres!$A$24,"Belfort","Franche-Comté")),IF(COUNTIF(Paramètres!J:J,E327)=1,IF(Paramètres!$E$3=Paramètres!$A$25,"Franche-Comté","Haute-Saône"),IF(COUNTIF(Paramètres!K:K,E327)=1,IF(Paramètres!$E$3=Paramètres!$A$25,"Franche-Comté","Jura"),IF(COUNTIF(Paramètres!G:G,E327)=1,IF(Paramètres!$E$3=Paramètres!$A$23,"Besançon",IF(Paramètres!$E$3=Paramètres!$A$24,"Doubs","Franche-Comté")),"*** INCONNU ***"))))))</f>
        <v>Franche-Comté</v>
      </c>
      <c r="G327" s="36">
        <f>LOOKUP(Z327-Paramètres!$E$1,Paramètres!$A$1:$A$20)</f>
        <v>-13</v>
      </c>
      <c r="H327" s="36" t="str">
        <f>LOOKUP(G327,Paramètres!$A$1:$B$20)</f>
        <v>M2</v>
      </c>
      <c r="I327" s="37">
        <f t="shared" si="55"/>
        <v>5</v>
      </c>
      <c r="J327" s="116">
        <v>500</v>
      </c>
      <c r="K327" s="25" t="s">
        <v>193</v>
      </c>
      <c r="L327" s="47"/>
      <c r="M327" s="47"/>
      <c r="N327" s="25"/>
      <c r="O327" s="77" t="str">
        <f t="shared" si="56"/>
        <v>50G</v>
      </c>
      <c r="P327" s="91">
        <f t="shared" si="57"/>
        <v>500000</v>
      </c>
      <c r="Q327" s="91">
        <f t="shared" si="58"/>
        <v>0</v>
      </c>
      <c r="R327" s="91">
        <f t="shared" si="59"/>
        <v>0</v>
      </c>
      <c r="S327" s="91">
        <f t="shared" si="60"/>
        <v>0</v>
      </c>
      <c r="T327" s="91">
        <f t="shared" si="61"/>
        <v>500000</v>
      </c>
      <c r="U327" s="92" t="str">
        <f t="shared" si="62"/>
        <v>50G</v>
      </c>
      <c r="V327" s="93">
        <f t="shared" si="63"/>
        <v>0</v>
      </c>
      <c r="W327" s="92" t="str">
        <f t="shared" si="64"/>
        <v>50G</v>
      </c>
      <c r="X327" s="93">
        <f t="shared" si="65"/>
        <v>0</v>
      </c>
      <c r="Y327" s="36" t="str">
        <f ca="1">LOOKUP(G327,Paramètres!$A$1:$A$20,Paramètres!$C$1:$C$21)</f>
        <v>-13</v>
      </c>
      <c r="Z327" s="25">
        <v>2003</v>
      </c>
      <c r="AA327" s="25" t="s">
        <v>1156</v>
      </c>
      <c r="AB327" s="59"/>
      <c r="AC327" s="42"/>
      <c r="AD327" s="42" t="str">
        <f>IF(ISNA(VLOOKUP(D327,'Liste en forme Garçons'!$C:$C,1,FALSE)),"","*")</f>
        <v>*</v>
      </c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</row>
    <row r="328" spans="1:46" s="43" customFormat="1" x14ac:dyDescent="0.35">
      <c r="A328" s="65"/>
      <c r="B328" s="32" t="s">
        <v>304</v>
      </c>
      <c r="C328" s="32" t="s">
        <v>383</v>
      </c>
      <c r="D328" s="138" t="s">
        <v>1763</v>
      </c>
      <c r="E328" s="49" t="s">
        <v>328</v>
      </c>
      <c r="F328" s="97" t="str">
        <f>IF(E328="","",IF(COUNTIF(Paramètres!H:H,E328)=1,IF(Paramètres!$E$3=Paramètres!$A$23,"Belfort/Montbéliard",IF(Paramètres!$E$3=Paramètres!$A$24,"Doubs","Franche-Comté")),IF(COUNTIF(Paramètres!I:I,E328)=1,IF(Paramètres!$E$3=Paramètres!$A$23,"Belfort/Montbéliard",IF(Paramètres!$E$3=Paramètres!$A$24,"Belfort","Franche-Comté")),IF(COUNTIF(Paramètres!J:J,E328)=1,IF(Paramètres!$E$3=Paramètres!$A$25,"Franche-Comté","Haute-Saône"),IF(COUNTIF(Paramètres!K:K,E328)=1,IF(Paramètres!$E$3=Paramètres!$A$25,"Franche-Comté","Jura"),IF(COUNTIF(Paramètres!G:G,E328)=1,IF(Paramètres!$E$3=Paramètres!$A$23,"Besançon",IF(Paramètres!$E$3=Paramètres!$A$24,"Doubs","Franche-Comté")),"*** INCONNU ***"))))))</f>
        <v>Franche-Comté</v>
      </c>
      <c r="G328" s="36">
        <f>LOOKUP(Z328-Paramètres!$E$1,Paramètres!$A$1:$A$20)</f>
        <v>-13</v>
      </c>
      <c r="H328" s="36" t="str">
        <f>LOOKUP(G328,Paramètres!$A$1:$B$20)</f>
        <v>M2</v>
      </c>
      <c r="I328" s="37">
        <f t="shared" si="55"/>
        <v>5</v>
      </c>
      <c r="J328" s="116">
        <v>546</v>
      </c>
      <c r="K328" s="25" t="s">
        <v>237</v>
      </c>
      <c r="L328" s="25"/>
      <c r="M328" s="25"/>
      <c r="N328" s="52"/>
      <c r="O328" s="77" t="str">
        <f t="shared" si="56"/>
        <v>40G</v>
      </c>
      <c r="P328" s="91">
        <f t="shared" si="57"/>
        <v>400000</v>
      </c>
      <c r="Q328" s="91">
        <f t="shared" si="58"/>
        <v>0</v>
      </c>
      <c r="R328" s="91">
        <f t="shared" si="59"/>
        <v>0</v>
      </c>
      <c r="S328" s="91">
        <f t="shared" si="60"/>
        <v>0</v>
      </c>
      <c r="T328" s="91">
        <f t="shared" si="61"/>
        <v>400000</v>
      </c>
      <c r="U328" s="92" t="str">
        <f t="shared" si="62"/>
        <v>40G</v>
      </c>
      <c r="V328" s="93">
        <f t="shared" si="63"/>
        <v>0</v>
      </c>
      <c r="W328" s="92" t="str">
        <f t="shared" si="64"/>
        <v>40G</v>
      </c>
      <c r="X328" s="93">
        <f t="shared" si="65"/>
        <v>0</v>
      </c>
      <c r="Y328" s="36" t="str">
        <f ca="1">LOOKUP(G328,Paramètres!$A$1:$A$20,Paramètres!$C$1:$C$21)</f>
        <v>-13</v>
      </c>
      <c r="Z328" s="25">
        <v>2003</v>
      </c>
      <c r="AA328" s="25" t="s">
        <v>1156</v>
      </c>
      <c r="AB328" s="59"/>
      <c r="AC328" s="42"/>
      <c r="AD328" s="42" t="str">
        <f>IF(ISNA(VLOOKUP(D328,'Liste en forme Garçons'!$C:$C,1,FALSE)),"","*")</f>
        <v>*</v>
      </c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</row>
    <row r="329" spans="1:46" s="43" customFormat="1" x14ac:dyDescent="0.35">
      <c r="A329" s="65"/>
      <c r="B329" s="32" t="s">
        <v>1025</v>
      </c>
      <c r="C329" s="32" t="s">
        <v>990</v>
      </c>
      <c r="D329" s="138" t="s">
        <v>1330</v>
      </c>
      <c r="E329" s="33" t="s">
        <v>1008</v>
      </c>
      <c r="F329" s="97" t="str">
        <f>IF(E329="","",IF(COUNTIF(Paramètres!H:H,E329)=1,IF(Paramètres!$E$3=Paramètres!$A$23,"Belfort/Montbéliard",IF(Paramètres!$E$3=Paramètres!$A$24,"Doubs","Franche-Comté")),IF(COUNTIF(Paramètres!I:I,E329)=1,IF(Paramètres!$E$3=Paramètres!$A$23,"Belfort/Montbéliard",IF(Paramètres!$E$3=Paramètres!$A$24,"Belfort","Franche-Comté")),IF(COUNTIF(Paramètres!J:J,E329)=1,IF(Paramètres!$E$3=Paramètres!$A$25,"Franche-Comté","Haute-Saône"),IF(COUNTIF(Paramètres!K:K,E329)=1,IF(Paramètres!$E$3=Paramètres!$A$25,"Franche-Comté","Jura"),IF(COUNTIF(Paramètres!G:G,E329)=1,IF(Paramètres!$E$3=Paramètres!$A$23,"Besançon",IF(Paramètres!$E$3=Paramètres!$A$24,"Doubs","Franche-Comté")),"*** INCONNU ***"))))))</f>
        <v>Franche-Comté</v>
      </c>
      <c r="G329" s="36">
        <f>LOOKUP(Z329-Paramètres!$E$1,Paramètres!$A$1:$A$20)</f>
        <v>-13</v>
      </c>
      <c r="H329" s="36" t="str">
        <f>LOOKUP(G329,Paramètres!$A$1:$B$20)</f>
        <v>M2</v>
      </c>
      <c r="I329" s="37">
        <f t="shared" si="55"/>
        <v>5</v>
      </c>
      <c r="J329" s="116">
        <v>546</v>
      </c>
      <c r="K329" s="25" t="s">
        <v>237</v>
      </c>
      <c r="L329" s="47"/>
      <c r="M329" s="47"/>
      <c r="N329" s="52"/>
      <c r="O329" s="77" t="str">
        <f t="shared" si="56"/>
        <v>40G</v>
      </c>
      <c r="P329" s="91">
        <f t="shared" si="57"/>
        <v>400000</v>
      </c>
      <c r="Q329" s="91">
        <f t="shared" si="58"/>
        <v>0</v>
      </c>
      <c r="R329" s="91">
        <f t="shared" si="59"/>
        <v>0</v>
      </c>
      <c r="S329" s="91">
        <f t="shared" si="60"/>
        <v>0</v>
      </c>
      <c r="T329" s="91">
        <f t="shared" si="61"/>
        <v>400000</v>
      </c>
      <c r="U329" s="92" t="str">
        <f t="shared" si="62"/>
        <v>40G</v>
      </c>
      <c r="V329" s="93">
        <f t="shared" si="63"/>
        <v>0</v>
      </c>
      <c r="W329" s="92" t="str">
        <f t="shared" si="64"/>
        <v>40G</v>
      </c>
      <c r="X329" s="93">
        <f t="shared" si="65"/>
        <v>0</v>
      </c>
      <c r="Y329" s="36" t="str">
        <f ca="1">LOOKUP(G329,Paramètres!$A$1:$A$20,Paramètres!$C$1:$C$21)</f>
        <v>-13</v>
      </c>
      <c r="Z329" s="25">
        <v>2003</v>
      </c>
      <c r="AA329" s="25" t="s">
        <v>1156</v>
      </c>
      <c r="AB329" s="59"/>
      <c r="AC329" s="42"/>
      <c r="AD329" s="42" t="str">
        <f>IF(ISNA(VLOOKUP(D329,'Liste en forme Garçons'!$C:$C,1,FALSE)),"","*")</f>
        <v>*</v>
      </c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</row>
    <row r="330" spans="1:46" s="43" customFormat="1" x14ac:dyDescent="0.35">
      <c r="A330" s="65"/>
      <c r="B330" s="32" t="s">
        <v>533</v>
      </c>
      <c r="C330" s="32" t="s">
        <v>1110</v>
      </c>
      <c r="D330" s="138" t="s">
        <v>1772</v>
      </c>
      <c r="E330" s="49" t="s">
        <v>58</v>
      </c>
      <c r="F330" s="97" t="str">
        <f>IF(E330="","",IF(COUNTIF(Paramètres!H:H,E330)=1,IF(Paramètres!$E$3=Paramètres!$A$23,"Belfort/Montbéliard",IF(Paramètres!$E$3=Paramètres!$A$24,"Doubs","Franche-Comté")),IF(COUNTIF(Paramètres!I:I,E330)=1,IF(Paramètres!$E$3=Paramètres!$A$23,"Belfort/Montbéliard",IF(Paramètres!$E$3=Paramètres!$A$24,"Belfort","Franche-Comté")),IF(COUNTIF(Paramètres!J:J,E330)=1,IF(Paramètres!$E$3=Paramètres!$A$25,"Franche-Comté","Haute-Saône"),IF(COUNTIF(Paramètres!K:K,E330)=1,IF(Paramètres!$E$3=Paramètres!$A$25,"Franche-Comté","Jura"),IF(COUNTIF(Paramètres!G:G,E330)=1,IF(Paramètres!$E$3=Paramètres!$A$23,"Besançon",IF(Paramètres!$E$3=Paramètres!$A$24,"Doubs","Franche-Comté")),"*** INCONNU ***"))))))</f>
        <v>Franche-Comté</v>
      </c>
      <c r="G330" s="36">
        <f>LOOKUP(Z330-Paramètres!$E$1,Paramètres!$A$1:$A$20)</f>
        <v>-12</v>
      </c>
      <c r="H330" s="36" t="str">
        <f>LOOKUP(G330,Paramètres!$A$1:$B$20)</f>
        <v>M1</v>
      </c>
      <c r="I330" s="37">
        <f t="shared" si="55"/>
        <v>5</v>
      </c>
      <c r="J330" s="116">
        <v>525</v>
      </c>
      <c r="K330" s="25" t="s">
        <v>237</v>
      </c>
      <c r="L330" s="25"/>
      <c r="M330" s="25"/>
      <c r="N330" s="52"/>
      <c r="O330" s="77" t="str">
        <f t="shared" si="56"/>
        <v>40G</v>
      </c>
      <c r="P330" s="91">
        <f t="shared" si="57"/>
        <v>400000</v>
      </c>
      <c r="Q330" s="91">
        <f t="shared" si="58"/>
        <v>0</v>
      </c>
      <c r="R330" s="91">
        <f t="shared" si="59"/>
        <v>0</v>
      </c>
      <c r="S330" s="91">
        <f t="shared" si="60"/>
        <v>0</v>
      </c>
      <c r="T330" s="91">
        <f t="shared" si="61"/>
        <v>400000</v>
      </c>
      <c r="U330" s="92" t="str">
        <f t="shared" si="62"/>
        <v>40G</v>
      </c>
      <c r="V330" s="93">
        <f t="shared" si="63"/>
        <v>0</v>
      </c>
      <c r="W330" s="92" t="str">
        <f t="shared" si="64"/>
        <v>40G</v>
      </c>
      <c r="X330" s="93">
        <f t="shared" si="65"/>
        <v>0</v>
      </c>
      <c r="Y330" s="36" t="str">
        <f ca="1">LOOKUP(G330,Paramètres!$A$1:$A$20,Paramètres!$C$1:$C$21)</f>
        <v>-13</v>
      </c>
      <c r="Z330" s="25">
        <v>2004</v>
      </c>
      <c r="AA330" s="25" t="s">
        <v>1156</v>
      </c>
      <c r="AB330" s="59"/>
      <c r="AC330" s="42"/>
      <c r="AD330" s="42" t="str">
        <f>IF(ISNA(VLOOKUP(D330,'Liste en forme Garçons'!$C:$C,1,FALSE)),"","*")</f>
        <v>*</v>
      </c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</row>
    <row r="331" spans="1:46" s="43" customFormat="1" x14ac:dyDescent="0.35">
      <c r="A331" s="65"/>
      <c r="B331" s="32" t="s">
        <v>142</v>
      </c>
      <c r="C331" s="32" t="s">
        <v>167</v>
      </c>
      <c r="D331" s="138" t="s">
        <v>1642</v>
      </c>
      <c r="E331" s="49" t="s">
        <v>1120</v>
      </c>
      <c r="F331" s="97" t="str">
        <f>IF(E331="","",IF(COUNTIF(Paramètres!H:H,E331)=1,IF(Paramètres!$E$3=Paramètres!$A$23,"Belfort/Montbéliard",IF(Paramètres!$E$3=Paramètres!$A$24,"Doubs","Franche-Comté")),IF(COUNTIF(Paramètres!I:I,E331)=1,IF(Paramètres!$E$3=Paramètres!$A$23,"Belfort/Montbéliard",IF(Paramètres!$E$3=Paramètres!$A$24,"Belfort","Franche-Comté")),IF(COUNTIF(Paramètres!J:J,E331)=1,IF(Paramètres!$E$3=Paramètres!$A$25,"Franche-Comté","Haute-Saône"),IF(COUNTIF(Paramètres!K:K,E331)=1,IF(Paramètres!$E$3=Paramètres!$A$25,"Franche-Comté","Jura"),IF(COUNTIF(Paramètres!G:G,E331)=1,IF(Paramètres!$E$3=Paramètres!$A$23,"Besançon",IF(Paramètres!$E$3=Paramètres!$A$24,"Doubs","Franche-Comté")),"*** INCONNU ***"))))))</f>
        <v>Franche-Comté</v>
      </c>
      <c r="G331" s="36">
        <f>LOOKUP(Z331-Paramètres!$E$1,Paramètres!$A$1:$A$20)</f>
        <v>-13</v>
      </c>
      <c r="H331" s="36" t="str">
        <f>LOOKUP(G331,Paramètres!$A$1:$B$20)</f>
        <v>M2</v>
      </c>
      <c r="I331" s="37">
        <f t="shared" si="55"/>
        <v>5</v>
      </c>
      <c r="J331" s="116">
        <v>577</v>
      </c>
      <c r="K331" s="47" t="s">
        <v>201</v>
      </c>
      <c r="L331" s="47"/>
      <c r="M331" s="38"/>
      <c r="N331" s="47"/>
      <c r="O331" s="77" t="str">
        <f t="shared" si="56"/>
        <v>35G</v>
      </c>
      <c r="P331" s="91">
        <f t="shared" si="57"/>
        <v>350000</v>
      </c>
      <c r="Q331" s="91">
        <f t="shared" si="58"/>
        <v>0</v>
      </c>
      <c r="R331" s="91">
        <f t="shared" si="59"/>
        <v>0</v>
      </c>
      <c r="S331" s="91">
        <f t="shared" si="60"/>
        <v>0</v>
      </c>
      <c r="T331" s="91">
        <f t="shared" si="61"/>
        <v>350000</v>
      </c>
      <c r="U331" s="92" t="str">
        <f t="shared" si="62"/>
        <v>35G</v>
      </c>
      <c r="V331" s="93">
        <f t="shared" si="63"/>
        <v>0</v>
      </c>
      <c r="W331" s="92" t="str">
        <f t="shared" si="64"/>
        <v>35G</v>
      </c>
      <c r="X331" s="93">
        <f t="shared" si="65"/>
        <v>0</v>
      </c>
      <c r="Y331" s="36" t="str">
        <f ca="1">LOOKUP(G331,Paramètres!$A$1:$A$20,Paramètres!$C$1:$C$21)</f>
        <v>-13</v>
      </c>
      <c r="Z331" s="25">
        <v>2003</v>
      </c>
      <c r="AA331" s="25" t="s">
        <v>1156</v>
      </c>
      <c r="AB331" s="59"/>
      <c r="AC331" s="18"/>
      <c r="AD331" s="42" t="str">
        <f>IF(ISNA(VLOOKUP(D331,'Liste en forme Garçons'!$C:$C,1,FALSE)),"","*")</f>
        <v>*</v>
      </c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spans="1:46" s="43" customFormat="1" x14ac:dyDescent="0.35">
      <c r="A332" s="65"/>
      <c r="B332" s="32" t="s">
        <v>880</v>
      </c>
      <c r="C332" s="32" t="s">
        <v>1193</v>
      </c>
      <c r="D332" s="138" t="s">
        <v>1507</v>
      </c>
      <c r="E332" s="49" t="s">
        <v>1126</v>
      </c>
      <c r="F332" s="97" t="str">
        <f>IF(E332="","",IF(COUNTIF(Paramètres!H:H,E332)=1,IF(Paramètres!$E$3=Paramètres!$A$23,"Belfort/Montbéliard",IF(Paramètres!$E$3=Paramètres!$A$24,"Doubs","Franche-Comté")),IF(COUNTIF(Paramètres!I:I,E332)=1,IF(Paramètres!$E$3=Paramètres!$A$23,"Belfort/Montbéliard",IF(Paramètres!$E$3=Paramètres!$A$24,"Belfort","Franche-Comté")),IF(COUNTIF(Paramètres!J:J,E332)=1,IF(Paramètres!$E$3=Paramètres!$A$25,"Franche-Comté","Haute-Saône"),IF(COUNTIF(Paramètres!K:K,E332)=1,IF(Paramètres!$E$3=Paramètres!$A$25,"Franche-Comté","Jura"),IF(COUNTIF(Paramètres!G:G,E332)=1,IF(Paramètres!$E$3=Paramètres!$A$23,"Besançon",IF(Paramètres!$E$3=Paramètres!$A$24,"Doubs","Franche-Comté")),"*** INCONNU ***"))))))</f>
        <v>Franche-Comté</v>
      </c>
      <c r="G332" s="36">
        <f>LOOKUP(Z332-Paramètres!$E$1,Paramètres!$A$1:$A$20)</f>
        <v>-12</v>
      </c>
      <c r="H332" s="36" t="str">
        <f>LOOKUP(G332,Paramètres!$A$1:$B$20)</f>
        <v>M1</v>
      </c>
      <c r="I332" s="37">
        <f t="shared" si="55"/>
        <v>5</v>
      </c>
      <c r="J332" s="116">
        <v>533</v>
      </c>
      <c r="K332" s="1" t="s">
        <v>180</v>
      </c>
      <c r="L332" s="1"/>
      <c r="M332" s="1"/>
      <c r="N332" s="1"/>
      <c r="O332" s="77" t="str">
        <f t="shared" si="56"/>
        <v>30G</v>
      </c>
      <c r="P332" s="91">
        <f t="shared" si="57"/>
        <v>300000</v>
      </c>
      <c r="Q332" s="91">
        <f t="shared" si="58"/>
        <v>0</v>
      </c>
      <c r="R332" s="91">
        <f t="shared" si="59"/>
        <v>0</v>
      </c>
      <c r="S332" s="91">
        <f t="shared" si="60"/>
        <v>0</v>
      </c>
      <c r="T332" s="91">
        <f t="shared" si="61"/>
        <v>300000</v>
      </c>
      <c r="U332" s="92" t="str">
        <f t="shared" si="62"/>
        <v>30G</v>
      </c>
      <c r="V332" s="93">
        <f t="shared" si="63"/>
        <v>0</v>
      </c>
      <c r="W332" s="92" t="str">
        <f t="shared" si="64"/>
        <v>30G</v>
      </c>
      <c r="X332" s="93">
        <f t="shared" si="65"/>
        <v>0</v>
      </c>
      <c r="Y332" s="36" t="str">
        <f ca="1">LOOKUP(G332,Paramètres!$A$1:$A$20,Paramètres!$C$1:$C$21)</f>
        <v>-13</v>
      </c>
      <c r="Z332" s="25">
        <v>2004</v>
      </c>
      <c r="AA332" s="25" t="s">
        <v>1156</v>
      </c>
      <c r="AB332" s="59"/>
      <c r="AC332" s="42"/>
      <c r="AD332" s="42" t="str">
        <f>IF(ISNA(VLOOKUP(D332,'Liste en forme Garçons'!$C:$C,1,FALSE)),"","*")</f>
        <v>*</v>
      </c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</row>
    <row r="333" spans="1:46" s="43" customFormat="1" x14ac:dyDescent="0.35">
      <c r="A333" s="65"/>
      <c r="B333" s="32" t="s">
        <v>652</v>
      </c>
      <c r="C333" s="32" t="s">
        <v>1163</v>
      </c>
      <c r="D333" s="138" t="s">
        <v>1705</v>
      </c>
      <c r="E333" s="33" t="s">
        <v>1121</v>
      </c>
      <c r="F333" s="97" t="str">
        <f>IF(E333="","",IF(COUNTIF(Paramètres!H:H,E333)=1,IF(Paramètres!$E$3=Paramètres!$A$23,"Belfort/Montbéliard",IF(Paramètres!$E$3=Paramètres!$A$24,"Doubs","Franche-Comté")),IF(COUNTIF(Paramètres!I:I,E333)=1,IF(Paramètres!$E$3=Paramètres!$A$23,"Belfort/Montbéliard",IF(Paramètres!$E$3=Paramètres!$A$24,"Belfort","Franche-Comté")),IF(COUNTIF(Paramètres!J:J,E333)=1,IF(Paramètres!$E$3=Paramètres!$A$25,"Franche-Comté","Haute-Saône"),IF(COUNTIF(Paramètres!K:K,E333)=1,IF(Paramètres!$E$3=Paramètres!$A$25,"Franche-Comté","Jura"),IF(COUNTIF(Paramètres!G:G,E333)=1,IF(Paramètres!$E$3=Paramètres!$A$23,"Besançon",IF(Paramètres!$E$3=Paramètres!$A$24,"Doubs","Franche-Comté")),"*** INCONNU ***"))))))</f>
        <v>Franche-Comté</v>
      </c>
      <c r="G333" s="36">
        <f>LOOKUP(Z333-Paramètres!$E$1,Paramètres!$A$1:$A$20)</f>
        <v>-13</v>
      </c>
      <c r="H333" s="36" t="str">
        <f>LOOKUP(G333,Paramètres!$A$1:$B$20)</f>
        <v>M2</v>
      </c>
      <c r="I333" s="37">
        <f t="shared" si="55"/>
        <v>5</v>
      </c>
      <c r="J333" s="116">
        <v>500</v>
      </c>
      <c r="K333" s="47" t="s">
        <v>180</v>
      </c>
      <c r="L333" s="47"/>
      <c r="M333" s="47"/>
      <c r="N333" s="47"/>
      <c r="O333" s="77" t="str">
        <f t="shared" si="56"/>
        <v>30G</v>
      </c>
      <c r="P333" s="91">
        <f t="shared" si="57"/>
        <v>300000</v>
      </c>
      <c r="Q333" s="91">
        <f t="shared" si="58"/>
        <v>0</v>
      </c>
      <c r="R333" s="91">
        <f t="shared" si="59"/>
        <v>0</v>
      </c>
      <c r="S333" s="91">
        <f t="shared" si="60"/>
        <v>0</v>
      </c>
      <c r="T333" s="91">
        <f t="shared" si="61"/>
        <v>300000</v>
      </c>
      <c r="U333" s="92" t="str">
        <f t="shared" si="62"/>
        <v>30G</v>
      </c>
      <c r="V333" s="93">
        <f t="shared" si="63"/>
        <v>0</v>
      </c>
      <c r="W333" s="92" t="str">
        <f t="shared" si="64"/>
        <v>30G</v>
      </c>
      <c r="X333" s="93">
        <f t="shared" si="65"/>
        <v>0</v>
      </c>
      <c r="Y333" s="36" t="str">
        <f ca="1">LOOKUP(G333,Paramètres!$A$1:$A$20,Paramètres!$C$1:$C$21)</f>
        <v>-13</v>
      </c>
      <c r="Z333" s="25">
        <v>2003</v>
      </c>
      <c r="AA333" s="25" t="s">
        <v>1156</v>
      </c>
      <c r="AB333" s="59"/>
      <c r="AC333" s="42"/>
      <c r="AD333" s="42" t="str">
        <f>IF(ISNA(VLOOKUP(D333,'Liste en forme Garçons'!$C:$C,1,FALSE)),"","*")</f>
        <v>*</v>
      </c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</row>
    <row r="334" spans="1:46" s="43" customFormat="1" x14ac:dyDescent="0.35">
      <c r="A334" s="65"/>
      <c r="B334" s="32" t="s">
        <v>541</v>
      </c>
      <c r="C334" s="32" t="s">
        <v>906</v>
      </c>
      <c r="D334" s="138" t="s">
        <v>1316</v>
      </c>
      <c r="E334" s="33" t="s">
        <v>1013</v>
      </c>
      <c r="F334" s="97" t="str">
        <f>IF(E334="","",IF(COUNTIF(Paramètres!H:H,E334)=1,IF(Paramètres!$E$3=Paramètres!$A$23,"Belfort/Montbéliard",IF(Paramètres!$E$3=Paramètres!$A$24,"Doubs","Franche-Comté")),IF(COUNTIF(Paramètres!I:I,E334)=1,IF(Paramètres!$E$3=Paramètres!$A$23,"Belfort/Montbéliard",IF(Paramètres!$E$3=Paramètres!$A$24,"Belfort","Franche-Comté")),IF(COUNTIF(Paramètres!J:J,E334)=1,IF(Paramètres!$E$3=Paramètres!$A$25,"Franche-Comté","Haute-Saône"),IF(COUNTIF(Paramètres!K:K,E334)=1,IF(Paramètres!$E$3=Paramètres!$A$25,"Franche-Comté","Jura"),IF(COUNTIF(Paramètres!G:G,E334)=1,IF(Paramètres!$E$3=Paramètres!$A$23,"Besançon",IF(Paramètres!$E$3=Paramètres!$A$24,"Doubs","Franche-Comté")),"*** INCONNU ***"))))))</f>
        <v>Franche-Comté</v>
      </c>
      <c r="G334" s="36">
        <f>LOOKUP(Z334-Paramètres!$E$1,Paramètres!$A$1:$A$20)</f>
        <v>-13</v>
      </c>
      <c r="H334" s="36" t="str">
        <f>LOOKUP(G334,Paramètres!$A$1:$B$20)</f>
        <v>M2</v>
      </c>
      <c r="I334" s="37">
        <f t="shared" si="55"/>
        <v>5</v>
      </c>
      <c r="J334" s="116">
        <v>500</v>
      </c>
      <c r="K334" s="25" t="s">
        <v>180</v>
      </c>
      <c r="L334" s="47"/>
      <c r="M334" s="47"/>
      <c r="N334" s="52"/>
      <c r="O334" s="77" t="str">
        <f t="shared" si="56"/>
        <v>30G</v>
      </c>
      <c r="P334" s="91">
        <f t="shared" si="57"/>
        <v>300000</v>
      </c>
      <c r="Q334" s="91">
        <f t="shared" si="58"/>
        <v>0</v>
      </c>
      <c r="R334" s="91">
        <f t="shared" si="59"/>
        <v>0</v>
      </c>
      <c r="S334" s="91">
        <f t="shared" si="60"/>
        <v>0</v>
      </c>
      <c r="T334" s="91">
        <f t="shared" si="61"/>
        <v>300000</v>
      </c>
      <c r="U334" s="92" t="str">
        <f t="shared" si="62"/>
        <v>30G</v>
      </c>
      <c r="V334" s="93">
        <f t="shared" si="63"/>
        <v>0</v>
      </c>
      <c r="W334" s="92" t="str">
        <f t="shared" si="64"/>
        <v>30G</v>
      </c>
      <c r="X334" s="93">
        <f t="shared" si="65"/>
        <v>0</v>
      </c>
      <c r="Y334" s="36" t="str">
        <f ca="1">LOOKUP(G334,Paramètres!$A$1:$A$20,Paramètres!$C$1:$C$21)</f>
        <v>-13</v>
      </c>
      <c r="Z334" s="25">
        <v>2003</v>
      </c>
      <c r="AA334" s="25" t="s">
        <v>1156</v>
      </c>
      <c r="AB334" s="59"/>
      <c r="AC334" s="42"/>
      <c r="AD334" s="42" t="str">
        <f>IF(ISNA(VLOOKUP(D334,'Liste en forme Garçons'!$C:$C,1,FALSE)),"","*")</f>
        <v>*</v>
      </c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</row>
    <row r="335" spans="1:46" s="43" customFormat="1" x14ac:dyDescent="0.35">
      <c r="A335" s="65"/>
      <c r="B335" s="46" t="s">
        <v>66</v>
      </c>
      <c r="C335" s="46" t="s">
        <v>766</v>
      </c>
      <c r="D335" s="136" t="s">
        <v>1461</v>
      </c>
      <c r="E335" s="45" t="s">
        <v>842</v>
      </c>
      <c r="F335" s="97" t="str">
        <f>IF(E335="","",IF(COUNTIF(Paramètres!H:H,E335)=1,IF(Paramètres!$E$3=Paramètres!$A$23,"Belfort/Montbéliard",IF(Paramètres!$E$3=Paramètres!$A$24,"Doubs","Franche-Comté")),IF(COUNTIF(Paramètres!I:I,E335)=1,IF(Paramètres!$E$3=Paramètres!$A$23,"Belfort/Montbéliard",IF(Paramètres!$E$3=Paramètres!$A$24,"Belfort","Franche-Comté")),IF(COUNTIF(Paramètres!J:J,E335)=1,IF(Paramètres!$E$3=Paramètres!$A$25,"Franche-Comté","Haute-Saône"),IF(COUNTIF(Paramètres!K:K,E335)=1,IF(Paramètres!$E$3=Paramètres!$A$25,"Franche-Comté","Jura"),IF(COUNTIF(Paramètres!G:G,E335)=1,IF(Paramètres!$E$3=Paramètres!$A$23,"Besançon",IF(Paramètres!$E$3=Paramètres!$A$24,"Doubs","Franche-Comté")),"*** INCONNU ***"))))))</f>
        <v>Franche-Comté</v>
      </c>
      <c r="G335" s="36">
        <f>LOOKUP(Z335-Paramètres!$E$1,Paramètres!$A$1:$A$20)</f>
        <v>-13</v>
      </c>
      <c r="H335" s="36" t="str">
        <f>LOOKUP(G335,Paramètres!$A$1:$B$20)</f>
        <v>M2</v>
      </c>
      <c r="I335" s="37">
        <f t="shared" si="55"/>
        <v>5</v>
      </c>
      <c r="J335" s="116">
        <v>500</v>
      </c>
      <c r="K335" s="38" t="s">
        <v>180</v>
      </c>
      <c r="L335" s="38"/>
      <c r="M335" s="68"/>
      <c r="N335" s="52"/>
      <c r="O335" s="77" t="str">
        <f t="shared" si="56"/>
        <v>30G</v>
      </c>
      <c r="P335" s="91">
        <f t="shared" si="57"/>
        <v>300000</v>
      </c>
      <c r="Q335" s="91">
        <f t="shared" si="58"/>
        <v>0</v>
      </c>
      <c r="R335" s="91">
        <f t="shared" si="59"/>
        <v>0</v>
      </c>
      <c r="S335" s="91">
        <f t="shared" si="60"/>
        <v>0</v>
      </c>
      <c r="T335" s="91">
        <f t="shared" si="61"/>
        <v>300000</v>
      </c>
      <c r="U335" s="92" t="str">
        <f t="shared" si="62"/>
        <v>30G</v>
      </c>
      <c r="V335" s="93">
        <f t="shared" si="63"/>
        <v>0</v>
      </c>
      <c r="W335" s="92" t="str">
        <f t="shared" si="64"/>
        <v>30G</v>
      </c>
      <c r="X335" s="93">
        <f t="shared" si="65"/>
        <v>0</v>
      </c>
      <c r="Y335" s="36" t="str">
        <f ca="1">LOOKUP(G335,Paramètres!$A$1:$A$20,Paramètres!$C$1:$C$21)</f>
        <v>-13</v>
      </c>
      <c r="Z335" s="25">
        <v>2003</v>
      </c>
      <c r="AA335" s="25" t="s">
        <v>1156</v>
      </c>
      <c r="AB335" s="59"/>
      <c r="AC335" s="42"/>
      <c r="AD335" s="42" t="str">
        <f>IF(ISNA(VLOOKUP(D335,'Liste en forme Garçons'!$C:$C,1,FALSE)),"","*")</f>
        <v>*</v>
      </c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</row>
    <row r="336" spans="1:46" s="43" customFormat="1" x14ac:dyDescent="0.35">
      <c r="A336" s="65"/>
      <c r="B336" s="32" t="s">
        <v>120</v>
      </c>
      <c r="C336" s="32" t="s">
        <v>2749</v>
      </c>
      <c r="D336" s="138" t="s">
        <v>2853</v>
      </c>
      <c r="E336" s="49" t="s">
        <v>1009</v>
      </c>
      <c r="F336" s="97" t="str">
        <f>IF(E336="","",IF(COUNTIF(Paramètres!H:H,E336)=1,IF(Paramètres!$E$3=Paramètres!$A$23,"Belfort/Montbéliard",IF(Paramètres!$E$3=Paramètres!$A$24,"Doubs","Franche-Comté")),IF(COUNTIF(Paramètres!I:I,E336)=1,IF(Paramètres!$E$3=Paramètres!$A$23,"Belfort/Montbéliard",IF(Paramètres!$E$3=Paramètres!$A$24,"Belfort","Franche-Comté")),IF(COUNTIF(Paramètres!J:J,E336)=1,IF(Paramètres!$E$3=Paramètres!$A$25,"Franche-Comté","Haute-Saône"),IF(COUNTIF(Paramètres!K:K,E336)=1,IF(Paramètres!$E$3=Paramètres!$A$25,"Franche-Comté","Jura"),IF(COUNTIF(Paramètres!G:G,E336)=1,IF(Paramètres!$E$3=Paramètres!$A$23,"Besançon",IF(Paramètres!$E$3=Paramètres!$A$24,"Doubs","Franche-Comté")),"*** INCONNU ***"))))))</f>
        <v>Franche-Comté</v>
      </c>
      <c r="G336" s="36">
        <f>LOOKUP(Z336-Paramètres!$E$1,Paramètres!$A$1:$A$20)</f>
        <v>-12</v>
      </c>
      <c r="H336" s="36" t="str">
        <f>LOOKUP(G336,Paramètres!$A$1:$B$20)</f>
        <v>M1</v>
      </c>
      <c r="I336" s="37">
        <f t="shared" si="55"/>
        <v>5</v>
      </c>
      <c r="J336" s="116">
        <v>500</v>
      </c>
      <c r="K336" s="47" t="s">
        <v>197</v>
      </c>
      <c r="L336" s="47"/>
      <c r="M336" s="25"/>
      <c r="N336" s="52"/>
      <c r="O336" s="77" t="str">
        <f t="shared" si="56"/>
        <v>25G</v>
      </c>
      <c r="P336" s="91">
        <f t="shared" si="57"/>
        <v>250000</v>
      </c>
      <c r="Q336" s="91">
        <f t="shared" si="58"/>
        <v>0</v>
      </c>
      <c r="R336" s="91">
        <f t="shared" si="59"/>
        <v>0</v>
      </c>
      <c r="S336" s="91">
        <f t="shared" si="60"/>
        <v>0</v>
      </c>
      <c r="T336" s="91">
        <f t="shared" si="61"/>
        <v>250000</v>
      </c>
      <c r="U336" s="92" t="str">
        <f t="shared" si="62"/>
        <v>25G</v>
      </c>
      <c r="V336" s="93">
        <f t="shared" si="63"/>
        <v>0</v>
      </c>
      <c r="W336" s="92" t="str">
        <f t="shared" si="64"/>
        <v>25G</v>
      </c>
      <c r="X336" s="93">
        <f t="shared" si="65"/>
        <v>0</v>
      </c>
      <c r="Y336" s="36" t="str">
        <f ca="1">LOOKUP(G336,Paramètres!$A$1:$A$20,Paramètres!$C$1:$C$21)</f>
        <v>-13</v>
      </c>
      <c r="Z336" s="25">
        <v>2004</v>
      </c>
      <c r="AA336" s="25" t="s">
        <v>1156</v>
      </c>
      <c r="AB336" s="59"/>
      <c r="AC336" s="42"/>
      <c r="AD336" s="42" t="str">
        <f>IF(ISNA(VLOOKUP(D336,'Liste en forme Garçons'!$C:$C,1,FALSE)),"","*")</f>
        <v>*</v>
      </c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</row>
    <row r="337" spans="1:46" s="43" customFormat="1" x14ac:dyDescent="0.35">
      <c r="A337" s="65"/>
      <c r="B337" s="32" t="s">
        <v>69</v>
      </c>
      <c r="C337" s="32" t="s">
        <v>165</v>
      </c>
      <c r="D337" s="138" t="s">
        <v>1732</v>
      </c>
      <c r="E337" s="33" t="s">
        <v>56</v>
      </c>
      <c r="F337" s="97" t="str">
        <f>IF(E337="","",IF(COUNTIF(Paramètres!H:H,E337)=1,IF(Paramètres!$E$3=Paramètres!$A$23,"Belfort/Montbéliard",IF(Paramètres!$E$3=Paramètres!$A$24,"Doubs","Franche-Comté")),IF(COUNTIF(Paramètres!I:I,E337)=1,IF(Paramètres!$E$3=Paramètres!$A$23,"Belfort/Montbéliard",IF(Paramètres!$E$3=Paramètres!$A$24,"Belfort","Franche-Comté")),IF(COUNTIF(Paramètres!J:J,E337)=1,IF(Paramètres!$E$3=Paramètres!$A$25,"Franche-Comté","Haute-Saône"),IF(COUNTIF(Paramètres!K:K,E337)=1,IF(Paramètres!$E$3=Paramètres!$A$25,"Franche-Comté","Jura"),IF(COUNTIF(Paramètres!G:G,E337)=1,IF(Paramètres!$E$3=Paramètres!$A$23,"Besançon",IF(Paramètres!$E$3=Paramètres!$A$24,"Doubs","Franche-Comté")),"*** INCONNU ***"))))))</f>
        <v>Franche-Comté</v>
      </c>
      <c r="G337" s="36">
        <f>LOOKUP(Z337-Paramètres!$E$1,Paramètres!$A$1:$A$20)</f>
        <v>-13</v>
      </c>
      <c r="H337" s="36" t="str">
        <f>LOOKUP(G337,Paramètres!$A$1:$B$20)</f>
        <v>M2</v>
      </c>
      <c r="I337" s="37">
        <f t="shared" si="55"/>
        <v>5</v>
      </c>
      <c r="J337" s="116">
        <v>500</v>
      </c>
      <c r="K337" s="47" t="s">
        <v>197</v>
      </c>
      <c r="L337" s="47"/>
      <c r="M337" s="47"/>
      <c r="N337" s="47"/>
      <c r="O337" s="88" t="str">
        <f t="shared" si="56"/>
        <v>25G</v>
      </c>
      <c r="P337" s="91">
        <f t="shared" si="57"/>
        <v>250000</v>
      </c>
      <c r="Q337" s="91">
        <f t="shared" si="58"/>
        <v>0</v>
      </c>
      <c r="R337" s="91">
        <f t="shared" si="59"/>
        <v>0</v>
      </c>
      <c r="S337" s="91">
        <f t="shared" si="60"/>
        <v>0</v>
      </c>
      <c r="T337" s="91">
        <f t="shared" si="61"/>
        <v>250000</v>
      </c>
      <c r="U337" s="92" t="str">
        <f t="shared" si="62"/>
        <v>25G</v>
      </c>
      <c r="V337" s="93">
        <f t="shared" si="63"/>
        <v>0</v>
      </c>
      <c r="W337" s="92" t="str">
        <f t="shared" si="64"/>
        <v>25G</v>
      </c>
      <c r="X337" s="93">
        <f t="shared" si="65"/>
        <v>0</v>
      </c>
      <c r="Y337" s="36" t="str">
        <f ca="1">LOOKUP(G337,Paramètres!$A$1:$A$20,Paramètres!$C$1:$C$21)</f>
        <v>-13</v>
      </c>
      <c r="Z337" s="25">
        <v>2003</v>
      </c>
      <c r="AA337" s="25" t="s">
        <v>1156</v>
      </c>
      <c r="AB337" s="59"/>
      <c r="AC337" s="42"/>
      <c r="AD337" s="42" t="str">
        <f>IF(ISNA(VLOOKUP(D337,'Liste en forme Garçons'!$C:$C,1,FALSE)),"","*")</f>
        <v>*</v>
      </c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</row>
    <row r="338" spans="1:46" s="43" customFormat="1" x14ac:dyDescent="0.35">
      <c r="A338" s="65"/>
      <c r="B338" s="32" t="s">
        <v>351</v>
      </c>
      <c r="C338" s="32" t="s">
        <v>3012</v>
      </c>
      <c r="D338" s="138" t="s">
        <v>3068</v>
      </c>
      <c r="E338" s="49" t="s">
        <v>2984</v>
      </c>
      <c r="F338" s="97" t="str">
        <f>IF(E338="","",IF(COUNTIF(Paramètres!H:H,E338)=1,IF(Paramètres!$E$3=Paramètres!$A$23,"Belfort/Montbéliard",IF(Paramètres!$E$3=Paramètres!$A$24,"Doubs","Franche-Comté")),IF(COUNTIF(Paramètres!I:I,E338)=1,IF(Paramètres!$E$3=Paramètres!$A$23,"Belfort/Montbéliard",IF(Paramètres!$E$3=Paramètres!$A$24,"Belfort","Franche-Comté")),IF(COUNTIF(Paramètres!J:J,E338)=1,IF(Paramètres!$E$3=Paramètres!$A$25,"Franche-Comté","Haute-Saône"),IF(COUNTIF(Paramètres!K:K,E338)=1,IF(Paramètres!$E$3=Paramètres!$A$25,"Franche-Comté","Jura"),IF(COUNTIF(Paramètres!G:G,E338)=1,IF(Paramètres!$E$3=Paramètres!$A$23,"Besançon",IF(Paramètres!$E$3=Paramètres!$A$24,"Doubs","Franche-Comté")),"*** INCONNU ***"))))))</f>
        <v>Franche-Comté</v>
      </c>
      <c r="G338" s="36">
        <f>LOOKUP(Z338-Paramètres!$E$1,Paramètres!$A$1:$A$20)</f>
        <v>-12</v>
      </c>
      <c r="H338" s="36" t="str">
        <f>LOOKUP(G338,Paramètres!$A$1:$B$20)</f>
        <v>M1</v>
      </c>
      <c r="I338" s="37">
        <f t="shared" si="55"/>
        <v>5</v>
      </c>
      <c r="J338" s="116">
        <v>500</v>
      </c>
      <c r="K338" s="25" t="s">
        <v>198</v>
      </c>
      <c r="L338" s="47"/>
      <c r="M338" s="68"/>
      <c r="N338" s="52"/>
      <c r="O338" s="77" t="str">
        <f t="shared" si="56"/>
        <v>20G</v>
      </c>
      <c r="P338" s="91">
        <f t="shared" si="57"/>
        <v>200000</v>
      </c>
      <c r="Q338" s="91">
        <f t="shared" si="58"/>
        <v>0</v>
      </c>
      <c r="R338" s="91">
        <f t="shared" si="59"/>
        <v>0</v>
      </c>
      <c r="S338" s="91">
        <f t="shared" si="60"/>
        <v>0</v>
      </c>
      <c r="T338" s="91">
        <f t="shared" si="61"/>
        <v>200000</v>
      </c>
      <c r="U338" s="92" t="str">
        <f t="shared" si="62"/>
        <v>20G</v>
      </c>
      <c r="V338" s="93">
        <f t="shared" si="63"/>
        <v>0</v>
      </c>
      <c r="W338" s="92" t="str">
        <f t="shared" si="64"/>
        <v>20G</v>
      </c>
      <c r="X338" s="93">
        <f t="shared" si="65"/>
        <v>0</v>
      </c>
      <c r="Y338" s="36" t="str">
        <f ca="1">LOOKUP(G338,Paramètres!$A$1:$A$20,Paramètres!$C$1:$C$21)</f>
        <v>-13</v>
      </c>
      <c r="Z338" s="25">
        <v>2004</v>
      </c>
      <c r="AA338" s="25" t="s">
        <v>1156</v>
      </c>
      <c r="AB338" s="59"/>
      <c r="AC338" s="42"/>
      <c r="AD338" s="42" t="str">
        <f>IF(ISNA(VLOOKUP(D338,'Liste en forme Garçons'!$C:$C,1,FALSE)),"","*")</f>
        <v>*</v>
      </c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</row>
    <row r="339" spans="1:46" s="43" customFormat="1" x14ac:dyDescent="0.35">
      <c r="A339" s="65"/>
      <c r="B339" s="46" t="s">
        <v>3312</v>
      </c>
      <c r="C339" s="46" t="s">
        <v>3313</v>
      </c>
      <c r="D339" s="136" t="s">
        <v>3314</v>
      </c>
      <c r="E339" s="45" t="s">
        <v>1120</v>
      </c>
      <c r="F339" s="97" t="str">
        <f>IF(E339="","",IF(COUNTIF(Paramètres!H:H,E339)=1,IF(Paramètres!$E$3=Paramètres!$A$23,"Belfort/Montbéliard",IF(Paramètres!$E$3=Paramètres!$A$24,"Doubs","Franche-Comté")),IF(COUNTIF(Paramètres!I:I,E339)=1,IF(Paramètres!$E$3=Paramètres!$A$23,"Belfort/Montbéliard",IF(Paramètres!$E$3=Paramètres!$A$24,"Belfort","Franche-Comté")),IF(COUNTIF(Paramètres!J:J,E339)=1,IF(Paramètres!$E$3=Paramètres!$A$25,"Franche-Comté","Haute-Saône"),IF(COUNTIF(Paramètres!K:K,E339)=1,IF(Paramètres!$E$3=Paramètres!$A$25,"Franche-Comté","Jura"),IF(COUNTIF(Paramètres!G:G,E339)=1,IF(Paramètres!$E$3=Paramètres!$A$23,"Besançon",IF(Paramètres!$E$3=Paramètres!$A$24,"Doubs","Franche-Comté")),"*** INCONNU ***"))))))</f>
        <v>Franche-Comté</v>
      </c>
      <c r="G339" s="36">
        <f>LOOKUP(Z339-Paramètres!$E$1,Paramètres!$A$1:$A$20)</f>
        <v>-13</v>
      </c>
      <c r="H339" s="36" t="str">
        <f>LOOKUP(G339,Paramètres!$A$1:$B$20)</f>
        <v>M2</v>
      </c>
      <c r="I339" s="37">
        <f t="shared" si="55"/>
        <v>5</v>
      </c>
      <c r="J339" s="116">
        <v>500</v>
      </c>
      <c r="K339" s="47" t="s">
        <v>198</v>
      </c>
      <c r="L339" s="47"/>
      <c r="M339" s="25"/>
      <c r="N339" s="25"/>
      <c r="O339" s="77" t="str">
        <f t="shared" si="56"/>
        <v>20G</v>
      </c>
      <c r="P339" s="91">
        <f t="shared" si="57"/>
        <v>200000</v>
      </c>
      <c r="Q339" s="91">
        <f t="shared" si="58"/>
        <v>0</v>
      </c>
      <c r="R339" s="91">
        <f t="shared" si="59"/>
        <v>0</v>
      </c>
      <c r="S339" s="91">
        <f t="shared" si="60"/>
        <v>0</v>
      </c>
      <c r="T339" s="91">
        <f t="shared" si="61"/>
        <v>200000</v>
      </c>
      <c r="U339" s="92" t="str">
        <f t="shared" si="62"/>
        <v>20G</v>
      </c>
      <c r="V339" s="93">
        <f t="shared" si="63"/>
        <v>0</v>
      </c>
      <c r="W339" s="92" t="str">
        <f t="shared" si="64"/>
        <v>20G</v>
      </c>
      <c r="X339" s="93">
        <f t="shared" si="65"/>
        <v>0</v>
      </c>
      <c r="Y339" s="36" t="str">
        <f ca="1">LOOKUP(G339,Paramètres!$A$1:$A$20,Paramètres!$C$1:$C$21)</f>
        <v>-13</v>
      </c>
      <c r="Z339" s="25">
        <v>2003</v>
      </c>
      <c r="AA339" s="25" t="s">
        <v>1156</v>
      </c>
      <c r="AB339" s="59"/>
      <c r="AC339" s="42"/>
      <c r="AD339" s="42" t="str">
        <f>IF(ISNA(VLOOKUP(D339,'Liste en forme Garçons'!$C:$C,1,FALSE)),"","*")</f>
        <v>*</v>
      </c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</row>
    <row r="340" spans="1:46" s="43" customFormat="1" x14ac:dyDescent="0.35">
      <c r="A340" s="65"/>
      <c r="B340" s="32" t="s">
        <v>12</v>
      </c>
      <c r="C340" s="32" t="s">
        <v>76</v>
      </c>
      <c r="D340" s="138" t="s">
        <v>2854</v>
      </c>
      <c r="E340" s="49" t="s">
        <v>1013</v>
      </c>
      <c r="F340" s="97" t="str">
        <f>IF(E340="","",IF(COUNTIF(Paramètres!H:H,E340)=1,IF(Paramètres!$E$3=Paramètres!$A$23,"Belfort/Montbéliard",IF(Paramètres!$E$3=Paramètres!$A$24,"Doubs","Franche-Comté")),IF(COUNTIF(Paramètres!I:I,E340)=1,IF(Paramètres!$E$3=Paramètres!$A$23,"Belfort/Montbéliard",IF(Paramètres!$E$3=Paramètres!$A$24,"Belfort","Franche-Comté")),IF(COUNTIF(Paramètres!J:J,E340)=1,IF(Paramètres!$E$3=Paramètres!$A$25,"Franche-Comté","Haute-Saône"),IF(COUNTIF(Paramètres!K:K,E340)=1,IF(Paramètres!$E$3=Paramètres!$A$25,"Franche-Comté","Jura"),IF(COUNTIF(Paramètres!G:G,E340)=1,IF(Paramètres!$E$3=Paramètres!$A$23,"Besançon",IF(Paramètres!$E$3=Paramètres!$A$24,"Doubs","Franche-Comté")),"*** INCONNU ***"))))))</f>
        <v>Franche-Comté</v>
      </c>
      <c r="G340" s="36">
        <f>LOOKUP(Z340-Paramètres!$E$1,Paramètres!$A$1:$A$20)</f>
        <v>-13</v>
      </c>
      <c r="H340" s="36" t="str">
        <f>LOOKUP(G340,Paramètres!$A$1:$B$20)</f>
        <v>M2</v>
      </c>
      <c r="I340" s="37">
        <f t="shared" si="55"/>
        <v>5</v>
      </c>
      <c r="J340" s="116">
        <v>500</v>
      </c>
      <c r="K340" s="47" t="s">
        <v>198</v>
      </c>
      <c r="L340" s="47"/>
      <c r="M340" s="52"/>
      <c r="N340" s="25"/>
      <c r="O340" s="77" t="str">
        <f t="shared" si="56"/>
        <v>20G</v>
      </c>
      <c r="P340" s="91">
        <f t="shared" si="57"/>
        <v>200000</v>
      </c>
      <c r="Q340" s="91">
        <f t="shared" si="58"/>
        <v>0</v>
      </c>
      <c r="R340" s="91">
        <f t="shared" si="59"/>
        <v>0</v>
      </c>
      <c r="S340" s="91">
        <f t="shared" si="60"/>
        <v>0</v>
      </c>
      <c r="T340" s="91">
        <f t="shared" si="61"/>
        <v>200000</v>
      </c>
      <c r="U340" s="92" t="str">
        <f t="shared" si="62"/>
        <v>20G</v>
      </c>
      <c r="V340" s="93">
        <f t="shared" si="63"/>
        <v>0</v>
      </c>
      <c r="W340" s="92" t="str">
        <f t="shared" si="64"/>
        <v>20G</v>
      </c>
      <c r="X340" s="93">
        <f t="shared" si="65"/>
        <v>0</v>
      </c>
      <c r="Y340" s="36" t="str">
        <f ca="1">LOOKUP(G340,Paramètres!$A$1:$A$20,Paramètres!$C$1:$C$21)</f>
        <v>-13</v>
      </c>
      <c r="Z340" s="25">
        <v>2003</v>
      </c>
      <c r="AA340" s="25" t="s">
        <v>1156</v>
      </c>
      <c r="AB340" s="59"/>
      <c r="AC340" s="42"/>
      <c r="AD340" s="42" t="str">
        <f>IF(ISNA(VLOOKUP(D340,'Liste en forme Garçons'!$C:$C,1,FALSE)),"","*")</f>
        <v>*</v>
      </c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</row>
    <row r="341" spans="1:46" s="43" customFormat="1" x14ac:dyDescent="0.35">
      <c r="A341" s="65"/>
      <c r="B341" s="32" t="s">
        <v>2550</v>
      </c>
      <c r="C341" s="32" t="s">
        <v>2541</v>
      </c>
      <c r="D341" s="138" t="s">
        <v>2615</v>
      </c>
      <c r="E341" s="33" t="s">
        <v>843</v>
      </c>
      <c r="F341" s="97" t="str">
        <f>IF(E341="","",IF(COUNTIF(Paramètres!H:H,E341)=1,IF(Paramètres!$E$3=Paramètres!$A$23,"Belfort/Montbéliard",IF(Paramètres!$E$3=Paramètres!$A$24,"Doubs","Franche-Comté")),IF(COUNTIF(Paramètres!I:I,E341)=1,IF(Paramètres!$E$3=Paramètres!$A$23,"Belfort/Montbéliard",IF(Paramètres!$E$3=Paramètres!$A$24,"Belfort","Franche-Comté")),IF(COUNTIF(Paramètres!J:J,E341)=1,IF(Paramètres!$E$3=Paramètres!$A$25,"Franche-Comté","Haute-Saône"),IF(COUNTIF(Paramètres!K:K,E341)=1,IF(Paramètres!$E$3=Paramètres!$A$25,"Franche-Comté","Jura"),IF(COUNTIF(Paramètres!G:G,E341)=1,IF(Paramètres!$E$3=Paramètres!$A$23,"Besançon",IF(Paramètres!$E$3=Paramètres!$A$24,"Doubs","Franche-Comté")),"*** INCONNU ***"))))))</f>
        <v>Franche-Comté</v>
      </c>
      <c r="G341" s="36">
        <f>LOOKUP(Z341-Paramètres!$E$1,Paramètres!$A$1:$A$20)</f>
        <v>-12</v>
      </c>
      <c r="H341" s="36" t="str">
        <f>LOOKUP(G341,Paramètres!$A$1:$B$20)</f>
        <v>M1</v>
      </c>
      <c r="I341" s="37">
        <f t="shared" si="55"/>
        <v>5</v>
      </c>
      <c r="J341" s="116">
        <v>500</v>
      </c>
      <c r="K341" s="25" t="s">
        <v>238</v>
      </c>
      <c r="L341" s="47"/>
      <c r="M341" s="38"/>
      <c r="N341" s="25"/>
      <c r="O341" s="77" t="str">
        <f t="shared" si="56"/>
        <v>15G</v>
      </c>
      <c r="P341" s="91">
        <f t="shared" si="57"/>
        <v>150000</v>
      </c>
      <c r="Q341" s="91">
        <f t="shared" si="58"/>
        <v>0</v>
      </c>
      <c r="R341" s="91">
        <f t="shared" si="59"/>
        <v>0</v>
      </c>
      <c r="S341" s="91">
        <f t="shared" si="60"/>
        <v>0</v>
      </c>
      <c r="T341" s="91">
        <f t="shared" si="61"/>
        <v>150000</v>
      </c>
      <c r="U341" s="92" t="str">
        <f t="shared" si="62"/>
        <v>15G</v>
      </c>
      <c r="V341" s="93">
        <f t="shared" si="63"/>
        <v>0</v>
      </c>
      <c r="W341" s="92" t="str">
        <f t="shared" si="64"/>
        <v>15G</v>
      </c>
      <c r="X341" s="93">
        <f t="shared" si="65"/>
        <v>0</v>
      </c>
      <c r="Y341" s="36" t="str">
        <f ca="1">LOOKUP(G341,Paramètres!$A$1:$A$20,Paramètres!$C$1:$C$21)</f>
        <v>-13</v>
      </c>
      <c r="Z341" s="25">
        <v>2004</v>
      </c>
      <c r="AA341" s="25" t="s">
        <v>1156</v>
      </c>
      <c r="AB341" s="59"/>
      <c r="AC341" s="42"/>
      <c r="AD341" s="42" t="str">
        <f>IF(ISNA(VLOOKUP(D341,'Liste en forme Garçons'!$C:$C,1,FALSE)),"","*")</f>
        <v>*</v>
      </c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</row>
    <row r="342" spans="1:46" s="43" customFormat="1" x14ac:dyDescent="0.35">
      <c r="A342" s="65"/>
      <c r="B342" s="32" t="s">
        <v>9</v>
      </c>
      <c r="C342" s="32" t="s">
        <v>705</v>
      </c>
      <c r="D342" s="138" t="s">
        <v>1529</v>
      </c>
      <c r="E342" s="33" t="s">
        <v>696</v>
      </c>
      <c r="F342" s="97" t="str">
        <f>IF(E342="","",IF(COUNTIF(Paramètres!H:H,E342)=1,IF(Paramètres!$E$3=Paramètres!$A$23,"Belfort/Montbéliard",IF(Paramètres!$E$3=Paramètres!$A$24,"Doubs","Franche-Comté")),IF(COUNTIF(Paramètres!I:I,E342)=1,IF(Paramètres!$E$3=Paramètres!$A$23,"Belfort/Montbéliard",IF(Paramètres!$E$3=Paramètres!$A$24,"Belfort","Franche-Comté")),IF(COUNTIF(Paramètres!J:J,E342)=1,IF(Paramètres!$E$3=Paramètres!$A$25,"Franche-Comté","Haute-Saône"),IF(COUNTIF(Paramètres!K:K,E342)=1,IF(Paramètres!$E$3=Paramètres!$A$25,"Franche-Comté","Jura"),IF(COUNTIF(Paramètres!G:G,E342)=1,IF(Paramètres!$E$3=Paramètres!$A$23,"Besançon",IF(Paramètres!$E$3=Paramètres!$A$24,"Doubs","Franche-Comté")),"*** INCONNU ***"))))))</f>
        <v>Franche-Comté</v>
      </c>
      <c r="G342" s="36">
        <f>LOOKUP(Z342-Paramètres!$E$1,Paramètres!$A$1:$A$20)</f>
        <v>-12</v>
      </c>
      <c r="H342" s="36" t="str">
        <f>LOOKUP(G342,Paramètres!$A$1:$B$20)</f>
        <v>M1</v>
      </c>
      <c r="I342" s="37">
        <f t="shared" si="55"/>
        <v>5</v>
      </c>
      <c r="J342" s="116">
        <v>500</v>
      </c>
      <c r="K342" s="47" t="s">
        <v>238</v>
      </c>
      <c r="L342" s="47"/>
      <c r="M342" s="47"/>
      <c r="N342" s="25"/>
      <c r="O342" s="77" t="str">
        <f t="shared" si="56"/>
        <v>15G</v>
      </c>
      <c r="P342" s="91">
        <f t="shared" si="57"/>
        <v>150000</v>
      </c>
      <c r="Q342" s="91">
        <f t="shared" si="58"/>
        <v>0</v>
      </c>
      <c r="R342" s="91">
        <f t="shared" si="59"/>
        <v>0</v>
      </c>
      <c r="S342" s="91">
        <f t="shared" si="60"/>
        <v>0</v>
      </c>
      <c r="T342" s="91">
        <f t="shared" si="61"/>
        <v>150000</v>
      </c>
      <c r="U342" s="92" t="str">
        <f t="shared" si="62"/>
        <v>15G</v>
      </c>
      <c r="V342" s="93">
        <f t="shared" si="63"/>
        <v>0</v>
      </c>
      <c r="W342" s="92" t="str">
        <f t="shared" si="64"/>
        <v>15G</v>
      </c>
      <c r="X342" s="93">
        <f t="shared" si="65"/>
        <v>0</v>
      </c>
      <c r="Y342" s="36" t="str">
        <f ca="1">LOOKUP(G342,Paramètres!$A$1:$A$20,Paramètres!$C$1:$C$21)</f>
        <v>-13</v>
      </c>
      <c r="Z342" s="25">
        <v>2004</v>
      </c>
      <c r="AA342" s="25" t="s">
        <v>1156</v>
      </c>
      <c r="AB342" s="59"/>
      <c r="AC342" s="42"/>
      <c r="AD342" s="42" t="str">
        <f>IF(ISNA(VLOOKUP(D342,'Liste en forme Garçons'!$C:$C,1,FALSE)),"","*")</f>
        <v>*</v>
      </c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</row>
    <row r="343" spans="1:46" s="43" customFormat="1" x14ac:dyDescent="0.35">
      <c r="A343" s="65"/>
      <c r="B343" s="94" t="s">
        <v>179</v>
      </c>
      <c r="C343" s="32" t="s">
        <v>531</v>
      </c>
      <c r="D343" s="139" t="s">
        <v>1821</v>
      </c>
      <c r="E343" s="49" t="s">
        <v>1121</v>
      </c>
      <c r="F343" s="97" t="str">
        <f>IF(E343="","",IF(COUNTIF(Paramètres!H:H,E343)=1,IF(Paramètres!$E$3=Paramètres!$A$23,"Belfort/Montbéliard",IF(Paramètres!$E$3=Paramètres!$A$24,"Doubs","Franche-Comté")),IF(COUNTIF(Paramètres!I:I,E343)=1,IF(Paramètres!$E$3=Paramètres!$A$23,"Belfort/Montbéliard",IF(Paramètres!$E$3=Paramètres!$A$24,"Belfort","Franche-Comté")),IF(COUNTIF(Paramètres!J:J,E343)=1,IF(Paramètres!$E$3=Paramètres!$A$25,"Franche-Comté","Haute-Saône"),IF(COUNTIF(Paramètres!K:K,E343)=1,IF(Paramètres!$E$3=Paramètres!$A$25,"Franche-Comté","Jura"),IF(COUNTIF(Paramètres!G:G,E343)=1,IF(Paramètres!$E$3=Paramètres!$A$23,"Besançon",IF(Paramètres!$E$3=Paramètres!$A$24,"Doubs","Franche-Comté")),"*** INCONNU ***"))))))</f>
        <v>Franche-Comté</v>
      </c>
      <c r="G343" s="36">
        <f>LOOKUP(Z343-Paramètres!$E$1,Paramètres!$A$1:$A$20)</f>
        <v>-13</v>
      </c>
      <c r="H343" s="36" t="str">
        <f>LOOKUP(G343,Paramètres!$A$1:$B$20)</f>
        <v>M2</v>
      </c>
      <c r="I343" s="37">
        <f t="shared" si="55"/>
        <v>5</v>
      </c>
      <c r="J343" s="117">
        <v>500</v>
      </c>
      <c r="K343" s="47" t="s">
        <v>238</v>
      </c>
      <c r="L343" s="47"/>
      <c r="M343" s="47"/>
      <c r="N343" s="38"/>
      <c r="O343" s="77" t="str">
        <f t="shared" si="56"/>
        <v>15G</v>
      </c>
      <c r="P343" s="91">
        <f t="shared" si="57"/>
        <v>150000</v>
      </c>
      <c r="Q343" s="91">
        <f t="shared" si="58"/>
        <v>0</v>
      </c>
      <c r="R343" s="91">
        <f t="shared" si="59"/>
        <v>0</v>
      </c>
      <c r="S343" s="91">
        <f t="shared" si="60"/>
        <v>0</v>
      </c>
      <c r="T343" s="91">
        <f t="shared" si="61"/>
        <v>150000</v>
      </c>
      <c r="U343" s="92" t="str">
        <f t="shared" si="62"/>
        <v>15G</v>
      </c>
      <c r="V343" s="93">
        <f t="shared" si="63"/>
        <v>0</v>
      </c>
      <c r="W343" s="92" t="str">
        <f t="shared" si="64"/>
        <v>15G</v>
      </c>
      <c r="X343" s="93">
        <f t="shared" si="65"/>
        <v>0</v>
      </c>
      <c r="Y343" s="36" t="str">
        <f ca="1">LOOKUP(G343,Paramètres!$A$1:$A$20,Paramètres!$C$1:$C$21)</f>
        <v>-13</v>
      </c>
      <c r="Z343" s="25">
        <v>2003</v>
      </c>
      <c r="AA343" s="25" t="s">
        <v>1156</v>
      </c>
      <c r="AB343" s="59"/>
      <c r="AC343" s="42"/>
      <c r="AD343" s="42" t="str">
        <f>IF(ISNA(VLOOKUP(D343,'Liste en forme Garçons'!$C:$C,1,FALSE)),"","*")</f>
        <v>*</v>
      </c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</row>
    <row r="344" spans="1:46" s="43" customFormat="1" x14ac:dyDescent="0.35">
      <c r="A344" s="65"/>
      <c r="B344" s="32" t="s">
        <v>49</v>
      </c>
      <c r="C344" s="32" t="s">
        <v>2768</v>
      </c>
      <c r="D344" s="138" t="s">
        <v>2849</v>
      </c>
      <c r="E344" s="49" t="s">
        <v>1013</v>
      </c>
      <c r="F344" s="97" t="str">
        <f>IF(E344="","",IF(COUNTIF(Paramètres!H:H,E344)=1,IF(Paramètres!$E$3=Paramètres!$A$23,"Belfort/Montbéliard",IF(Paramètres!$E$3=Paramètres!$A$24,"Doubs","Franche-Comté")),IF(COUNTIF(Paramètres!I:I,E344)=1,IF(Paramètres!$E$3=Paramètres!$A$23,"Belfort/Montbéliard",IF(Paramètres!$E$3=Paramètres!$A$24,"Belfort","Franche-Comté")),IF(COUNTIF(Paramètres!J:J,E344)=1,IF(Paramètres!$E$3=Paramètres!$A$25,"Franche-Comté","Haute-Saône"),IF(COUNTIF(Paramètres!K:K,E344)=1,IF(Paramètres!$E$3=Paramètres!$A$25,"Franche-Comté","Jura"),IF(COUNTIF(Paramètres!G:G,E344)=1,IF(Paramètres!$E$3=Paramètres!$A$23,"Besançon",IF(Paramètres!$E$3=Paramètres!$A$24,"Doubs","Franche-Comté")),"*** INCONNU ***"))))))</f>
        <v>Franche-Comté</v>
      </c>
      <c r="G344" s="36">
        <f>LOOKUP(Z344-Paramètres!$E$1,Paramètres!$A$1:$A$20)</f>
        <v>-13</v>
      </c>
      <c r="H344" s="36" t="str">
        <f>LOOKUP(G344,Paramètres!$A$1:$B$20)</f>
        <v>M2</v>
      </c>
      <c r="I344" s="37">
        <f t="shared" si="55"/>
        <v>5</v>
      </c>
      <c r="J344" s="116">
        <v>500</v>
      </c>
      <c r="K344" s="47" t="s">
        <v>238</v>
      </c>
      <c r="L344" s="47"/>
      <c r="M344" s="52"/>
      <c r="N344" s="52"/>
      <c r="O344" s="77" t="str">
        <f t="shared" si="56"/>
        <v>15G</v>
      </c>
      <c r="P344" s="91">
        <f t="shared" si="57"/>
        <v>150000</v>
      </c>
      <c r="Q344" s="91">
        <f t="shared" si="58"/>
        <v>0</v>
      </c>
      <c r="R344" s="91">
        <f t="shared" si="59"/>
        <v>0</v>
      </c>
      <c r="S344" s="91">
        <f t="shared" si="60"/>
        <v>0</v>
      </c>
      <c r="T344" s="91">
        <f t="shared" si="61"/>
        <v>150000</v>
      </c>
      <c r="U344" s="92" t="str">
        <f t="shared" si="62"/>
        <v>15G</v>
      </c>
      <c r="V344" s="93">
        <f t="shared" si="63"/>
        <v>0</v>
      </c>
      <c r="W344" s="92" t="str">
        <f t="shared" si="64"/>
        <v>15G</v>
      </c>
      <c r="X344" s="93">
        <f t="shared" si="65"/>
        <v>0</v>
      </c>
      <c r="Y344" s="36" t="str">
        <f ca="1">LOOKUP(G344,Paramètres!$A$1:$A$20,Paramètres!$C$1:$C$21)</f>
        <v>-13</v>
      </c>
      <c r="Z344" s="25">
        <v>2003</v>
      </c>
      <c r="AA344" s="25" t="s">
        <v>1156</v>
      </c>
      <c r="AB344" s="59"/>
      <c r="AD344" s="42" t="str">
        <f>IF(ISNA(VLOOKUP(D344,'Liste en forme Garçons'!$C:$C,1,FALSE)),"","*")</f>
        <v>*</v>
      </c>
    </row>
    <row r="345" spans="1:46" s="43" customFormat="1" x14ac:dyDescent="0.35">
      <c r="A345" s="65"/>
      <c r="B345" s="32" t="s">
        <v>3315</v>
      </c>
      <c r="C345" s="32" t="s">
        <v>3257</v>
      </c>
      <c r="D345" s="138" t="s">
        <v>3316</v>
      </c>
      <c r="E345" s="49" t="s">
        <v>335</v>
      </c>
      <c r="F345" s="97" t="str">
        <f>IF(E345="","",IF(COUNTIF(Paramètres!H:H,E345)=1,IF(Paramètres!$E$3=Paramètres!$A$23,"Belfort/Montbéliard",IF(Paramètres!$E$3=Paramètres!$A$24,"Doubs","Franche-Comté")),IF(COUNTIF(Paramètres!I:I,E345)=1,IF(Paramètres!$E$3=Paramètres!$A$23,"Belfort/Montbéliard",IF(Paramètres!$E$3=Paramètres!$A$24,"Belfort","Franche-Comté")),IF(COUNTIF(Paramètres!J:J,E345)=1,IF(Paramètres!$E$3=Paramètres!$A$25,"Franche-Comté","Haute-Saône"),IF(COUNTIF(Paramètres!K:K,E345)=1,IF(Paramètres!$E$3=Paramètres!$A$25,"Franche-Comté","Jura"),IF(COUNTIF(Paramètres!G:G,E345)=1,IF(Paramètres!$E$3=Paramètres!$A$23,"Besançon",IF(Paramètres!$E$3=Paramètres!$A$24,"Doubs","Franche-Comté")),"*** INCONNU ***"))))))</f>
        <v>Franche-Comté</v>
      </c>
      <c r="G345" s="36">
        <f>LOOKUP(Z345-Paramètres!$E$1,Paramètres!$A$1:$A$20)</f>
        <v>-12</v>
      </c>
      <c r="H345" s="36" t="str">
        <f>LOOKUP(G345,Paramètres!$A$1:$B$20)</f>
        <v>M1</v>
      </c>
      <c r="I345" s="37">
        <f t="shared" si="55"/>
        <v>5</v>
      </c>
      <c r="J345" s="116">
        <v>500</v>
      </c>
      <c r="K345" s="47" t="s">
        <v>199</v>
      </c>
      <c r="L345" s="47"/>
      <c r="M345" s="25"/>
      <c r="N345" s="52"/>
      <c r="O345" s="88" t="str">
        <f t="shared" si="56"/>
        <v>10G</v>
      </c>
      <c r="P345" s="91">
        <f t="shared" si="57"/>
        <v>100000</v>
      </c>
      <c r="Q345" s="91">
        <f t="shared" si="58"/>
        <v>0</v>
      </c>
      <c r="R345" s="91">
        <f t="shared" si="59"/>
        <v>0</v>
      </c>
      <c r="S345" s="91">
        <f t="shared" si="60"/>
        <v>0</v>
      </c>
      <c r="T345" s="91">
        <f t="shared" si="61"/>
        <v>100000</v>
      </c>
      <c r="U345" s="92" t="str">
        <f t="shared" si="62"/>
        <v>10G</v>
      </c>
      <c r="V345" s="93">
        <f t="shared" si="63"/>
        <v>0</v>
      </c>
      <c r="W345" s="92" t="str">
        <f t="shared" si="64"/>
        <v>10G</v>
      </c>
      <c r="X345" s="93">
        <f t="shared" si="65"/>
        <v>0</v>
      </c>
      <c r="Y345" s="36" t="str">
        <f ca="1">LOOKUP(G345,Paramètres!$A$1:$A$20,Paramètres!$C$1:$C$21)</f>
        <v>-13</v>
      </c>
      <c r="Z345" s="25">
        <v>2004</v>
      </c>
      <c r="AA345" s="25" t="s">
        <v>1156</v>
      </c>
      <c r="AB345" s="59"/>
      <c r="AC345" s="66"/>
      <c r="AD345" s="42" t="str">
        <f>IF(ISNA(VLOOKUP(D345,'Liste en forme Garçons'!$C:$C,1,FALSE)),"","*")</f>
        <v>*</v>
      </c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</row>
    <row r="346" spans="1:46" s="43" customFormat="1" x14ac:dyDescent="0.35">
      <c r="A346" s="65"/>
      <c r="B346" s="32" t="s">
        <v>886</v>
      </c>
      <c r="C346" s="32" t="s">
        <v>172</v>
      </c>
      <c r="D346" s="138" t="s">
        <v>1327</v>
      </c>
      <c r="E346" s="33" t="s">
        <v>1125</v>
      </c>
      <c r="F346" s="97" t="str">
        <f>IF(E346="","",IF(COUNTIF(Paramètres!H:H,E346)=1,IF(Paramètres!$E$3=Paramètres!$A$23,"Belfort/Montbéliard",IF(Paramètres!$E$3=Paramètres!$A$24,"Doubs","Franche-Comté")),IF(COUNTIF(Paramètres!I:I,E346)=1,IF(Paramètres!$E$3=Paramètres!$A$23,"Belfort/Montbéliard",IF(Paramètres!$E$3=Paramètres!$A$24,"Belfort","Franche-Comté")),IF(COUNTIF(Paramètres!J:J,E346)=1,IF(Paramètres!$E$3=Paramètres!$A$25,"Franche-Comté","Haute-Saône"),IF(COUNTIF(Paramètres!K:K,E346)=1,IF(Paramètres!$E$3=Paramètres!$A$25,"Franche-Comté","Jura"),IF(COUNTIF(Paramètres!G:G,E346)=1,IF(Paramètres!$E$3=Paramètres!$A$23,"Besançon",IF(Paramètres!$E$3=Paramètres!$A$24,"Doubs","Franche-Comté")),"*** INCONNU ***"))))))</f>
        <v>Franche-Comté</v>
      </c>
      <c r="G346" s="36">
        <f>LOOKUP(Z346-Paramètres!$E$1,Paramètres!$A$1:$A$20)</f>
        <v>-12</v>
      </c>
      <c r="H346" s="36" t="str">
        <f>LOOKUP(G346,Paramètres!$A$1:$B$20)</f>
        <v>M1</v>
      </c>
      <c r="I346" s="37">
        <f t="shared" si="55"/>
        <v>5</v>
      </c>
      <c r="J346" s="116">
        <v>500</v>
      </c>
      <c r="K346" s="25" t="s">
        <v>199</v>
      </c>
      <c r="L346" s="47"/>
      <c r="M346" s="47"/>
      <c r="N346" s="25"/>
      <c r="O346" s="88" t="str">
        <f t="shared" si="56"/>
        <v>10G</v>
      </c>
      <c r="P346" s="91">
        <f t="shared" si="57"/>
        <v>100000</v>
      </c>
      <c r="Q346" s="91">
        <f t="shared" si="58"/>
        <v>0</v>
      </c>
      <c r="R346" s="91">
        <f t="shared" si="59"/>
        <v>0</v>
      </c>
      <c r="S346" s="91">
        <f t="shared" si="60"/>
        <v>0</v>
      </c>
      <c r="T346" s="91">
        <f t="shared" si="61"/>
        <v>100000</v>
      </c>
      <c r="U346" s="92" t="str">
        <f t="shared" si="62"/>
        <v>10G</v>
      </c>
      <c r="V346" s="93">
        <f t="shared" si="63"/>
        <v>0</v>
      </c>
      <c r="W346" s="92" t="str">
        <f t="shared" si="64"/>
        <v>10G</v>
      </c>
      <c r="X346" s="93">
        <f t="shared" si="65"/>
        <v>0</v>
      </c>
      <c r="Y346" s="36" t="str">
        <f ca="1">LOOKUP(G346,Paramètres!$A$1:$A$20,Paramètres!$C$1:$C$21)</f>
        <v>-13</v>
      </c>
      <c r="Z346" s="25">
        <v>2004</v>
      </c>
      <c r="AA346" s="25" t="s">
        <v>1156</v>
      </c>
      <c r="AB346" s="59"/>
      <c r="AD346" s="42" t="str">
        <f>IF(ISNA(VLOOKUP(D346,'Liste en forme Garçons'!$C:$C,1,FALSE)),"","*")</f>
        <v>*</v>
      </c>
    </row>
    <row r="347" spans="1:46" s="43" customFormat="1" x14ac:dyDescent="0.35">
      <c r="A347" s="65"/>
      <c r="B347" s="32" t="s">
        <v>428</v>
      </c>
      <c r="C347" s="32" t="s">
        <v>3317</v>
      </c>
      <c r="D347" s="138" t="s">
        <v>3318</v>
      </c>
      <c r="E347" s="49" t="s">
        <v>33</v>
      </c>
      <c r="F347" s="97" t="str">
        <f>IF(E347="","",IF(COUNTIF(Paramètres!H:H,E347)=1,IF(Paramètres!$E$3=Paramètres!$A$23,"Belfort/Montbéliard",IF(Paramètres!$E$3=Paramètres!$A$24,"Doubs","Franche-Comté")),IF(COUNTIF(Paramètres!I:I,E347)=1,IF(Paramètres!$E$3=Paramètres!$A$23,"Belfort/Montbéliard",IF(Paramètres!$E$3=Paramètres!$A$24,"Belfort","Franche-Comté")),IF(COUNTIF(Paramètres!J:J,E347)=1,IF(Paramètres!$E$3=Paramètres!$A$25,"Franche-Comté","Haute-Saône"),IF(COUNTIF(Paramètres!K:K,E347)=1,IF(Paramètres!$E$3=Paramètres!$A$25,"Franche-Comté","Jura"),IF(COUNTIF(Paramètres!G:G,E347)=1,IF(Paramètres!$E$3=Paramètres!$A$23,"Besançon",IF(Paramètres!$E$3=Paramètres!$A$24,"Doubs","Franche-Comté")),"*** INCONNU ***"))))))</f>
        <v>Franche-Comté</v>
      </c>
      <c r="G347" s="36">
        <f>LOOKUP(Z347-Paramètres!$E$1,Paramètres!$A$1:$A$20)</f>
        <v>-13</v>
      </c>
      <c r="H347" s="36" t="str">
        <f>LOOKUP(G347,Paramètres!$A$1:$B$20)</f>
        <v>M2</v>
      </c>
      <c r="I347" s="37">
        <f t="shared" si="55"/>
        <v>5</v>
      </c>
      <c r="J347" s="116">
        <v>500</v>
      </c>
      <c r="K347" s="47" t="s">
        <v>199</v>
      </c>
      <c r="L347" s="47"/>
      <c r="M347" s="25"/>
      <c r="N347" s="25"/>
      <c r="O347" s="88" t="str">
        <f t="shared" si="56"/>
        <v>10G</v>
      </c>
      <c r="P347" s="91">
        <f t="shared" si="57"/>
        <v>100000</v>
      </c>
      <c r="Q347" s="91">
        <f t="shared" si="58"/>
        <v>0</v>
      </c>
      <c r="R347" s="91">
        <f t="shared" si="59"/>
        <v>0</v>
      </c>
      <c r="S347" s="91">
        <f t="shared" si="60"/>
        <v>0</v>
      </c>
      <c r="T347" s="91">
        <f t="shared" si="61"/>
        <v>100000</v>
      </c>
      <c r="U347" s="92" t="str">
        <f t="shared" si="62"/>
        <v>10G</v>
      </c>
      <c r="V347" s="93">
        <f t="shared" si="63"/>
        <v>0</v>
      </c>
      <c r="W347" s="92" t="str">
        <f t="shared" si="64"/>
        <v>10G</v>
      </c>
      <c r="X347" s="93">
        <f t="shared" si="65"/>
        <v>0</v>
      </c>
      <c r="Y347" s="36" t="str">
        <f ca="1">LOOKUP(G347,Paramètres!$A$1:$A$20,Paramètres!$C$1:$C$21)</f>
        <v>-13</v>
      </c>
      <c r="Z347" s="25">
        <v>2003</v>
      </c>
      <c r="AA347" s="25" t="s">
        <v>1156</v>
      </c>
      <c r="AB347" s="59"/>
      <c r="AC347" s="42"/>
      <c r="AD347" s="42" t="str">
        <f>IF(ISNA(VLOOKUP(D347,'Liste en forme Garçons'!$C:$C,1,FALSE)),"","*")</f>
        <v>*</v>
      </c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</row>
    <row r="348" spans="1:46" s="43" customFormat="1" x14ac:dyDescent="0.35">
      <c r="A348" s="65"/>
      <c r="B348" s="32" t="s">
        <v>140</v>
      </c>
      <c r="C348" s="32" t="s">
        <v>3008</v>
      </c>
      <c r="D348" s="138" t="s">
        <v>3074</v>
      </c>
      <c r="E348" s="49" t="s">
        <v>1120</v>
      </c>
      <c r="F348" s="97" t="str">
        <f>IF(E348="","",IF(COUNTIF(Paramètres!H:H,E348)=1,IF(Paramètres!$E$3=Paramètres!$A$23,"Belfort/Montbéliard",IF(Paramètres!$E$3=Paramètres!$A$24,"Doubs","Franche-Comté")),IF(COUNTIF(Paramètres!I:I,E348)=1,IF(Paramètres!$E$3=Paramètres!$A$23,"Belfort/Montbéliard",IF(Paramètres!$E$3=Paramètres!$A$24,"Belfort","Franche-Comté")),IF(COUNTIF(Paramètres!J:J,E348)=1,IF(Paramètres!$E$3=Paramètres!$A$25,"Franche-Comté","Haute-Saône"),IF(COUNTIF(Paramètres!K:K,E348)=1,IF(Paramètres!$E$3=Paramètres!$A$25,"Franche-Comté","Jura"),IF(COUNTIF(Paramètres!G:G,E348)=1,IF(Paramètres!$E$3=Paramètres!$A$23,"Besançon",IF(Paramètres!$E$3=Paramètres!$A$24,"Doubs","Franche-Comté")),"*** INCONNU ***"))))))</f>
        <v>Franche-Comté</v>
      </c>
      <c r="G348" s="36">
        <f>LOOKUP(Z348-Paramètres!$E$1,Paramètres!$A$1:$A$20)</f>
        <v>-13</v>
      </c>
      <c r="H348" s="36" t="str">
        <f>LOOKUP(G348,Paramètres!$A$1:$B$20)</f>
        <v>M2</v>
      </c>
      <c r="I348" s="37">
        <f t="shared" si="55"/>
        <v>5</v>
      </c>
      <c r="J348" s="116">
        <v>500</v>
      </c>
      <c r="K348" s="47" t="s">
        <v>200</v>
      </c>
      <c r="L348" s="47"/>
      <c r="M348" s="25"/>
      <c r="N348" s="25"/>
      <c r="O348" s="88" t="str">
        <f t="shared" si="56"/>
        <v>7G</v>
      </c>
      <c r="P348" s="91">
        <f t="shared" si="57"/>
        <v>70000</v>
      </c>
      <c r="Q348" s="91">
        <f t="shared" si="58"/>
        <v>0</v>
      </c>
      <c r="R348" s="91">
        <f t="shared" si="59"/>
        <v>0</v>
      </c>
      <c r="S348" s="91">
        <f t="shared" si="60"/>
        <v>0</v>
      </c>
      <c r="T348" s="91">
        <f t="shared" si="61"/>
        <v>70000</v>
      </c>
      <c r="U348" s="92" t="str">
        <f t="shared" si="62"/>
        <v>7G</v>
      </c>
      <c r="V348" s="93">
        <f t="shared" si="63"/>
        <v>0</v>
      </c>
      <c r="W348" s="92" t="str">
        <f t="shared" si="64"/>
        <v>7G</v>
      </c>
      <c r="X348" s="93">
        <f t="shared" si="65"/>
        <v>0</v>
      </c>
      <c r="Y348" s="36" t="str">
        <f ca="1">LOOKUP(G348,Paramètres!$A$1:$A$20,Paramètres!$C$1:$C$21)</f>
        <v>-13</v>
      </c>
      <c r="Z348" s="25">
        <v>2003</v>
      </c>
      <c r="AA348" s="25" t="s">
        <v>1156</v>
      </c>
      <c r="AB348" s="59"/>
      <c r="AC348" s="42"/>
      <c r="AD348" s="42" t="str">
        <f>IF(ISNA(VLOOKUP(D348,'Liste en forme Garçons'!$C:$C,1,FALSE)),"","*")</f>
        <v>*</v>
      </c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</row>
    <row r="349" spans="1:46" s="43" customFormat="1" x14ac:dyDescent="0.35">
      <c r="A349" s="65"/>
      <c r="B349" s="32" t="s">
        <v>878</v>
      </c>
      <c r="C349" s="32" t="s">
        <v>923</v>
      </c>
      <c r="D349" s="138" t="s">
        <v>1360</v>
      </c>
      <c r="E349" s="33" t="s">
        <v>1009</v>
      </c>
      <c r="F349" s="97" t="str">
        <f>IF(E349="","",IF(COUNTIF(Paramètres!H:H,E349)=1,IF(Paramètres!$E$3=Paramètres!$A$23,"Belfort/Montbéliard",IF(Paramètres!$E$3=Paramètres!$A$24,"Doubs","Franche-Comté")),IF(COUNTIF(Paramètres!I:I,E349)=1,IF(Paramètres!$E$3=Paramètres!$A$23,"Belfort/Montbéliard",IF(Paramètres!$E$3=Paramètres!$A$24,"Belfort","Franche-Comté")),IF(COUNTIF(Paramètres!J:J,E349)=1,IF(Paramètres!$E$3=Paramètres!$A$25,"Franche-Comté","Haute-Saône"),IF(COUNTIF(Paramètres!K:K,E349)=1,IF(Paramètres!$E$3=Paramètres!$A$25,"Franche-Comté","Jura"),IF(COUNTIF(Paramètres!G:G,E349)=1,IF(Paramètres!$E$3=Paramètres!$A$23,"Besançon",IF(Paramètres!$E$3=Paramètres!$A$24,"Doubs","Franche-Comté")),"*** INCONNU ***"))))))</f>
        <v>Franche-Comté</v>
      </c>
      <c r="G349" s="37">
        <f>LOOKUP(Z349-Paramètres!$E$1,Paramètres!$A$1:$A$20)</f>
        <v>-12</v>
      </c>
      <c r="H349" s="37" t="str">
        <f>LOOKUP(G349,Paramètres!$A$1:$B$20)</f>
        <v>M1</v>
      </c>
      <c r="I349" s="37">
        <f t="shared" si="55"/>
        <v>5</v>
      </c>
      <c r="J349" s="116">
        <v>513</v>
      </c>
      <c r="K349" s="25" t="s">
        <v>203</v>
      </c>
      <c r="L349" s="47"/>
      <c r="M349" s="47"/>
      <c r="N349" s="25"/>
      <c r="O349" s="88" t="str">
        <f t="shared" si="56"/>
        <v>5G</v>
      </c>
      <c r="P349" s="56">
        <f t="shared" si="57"/>
        <v>50000</v>
      </c>
      <c r="Q349" s="56">
        <f t="shared" si="58"/>
        <v>0</v>
      </c>
      <c r="R349" s="56">
        <f t="shared" si="59"/>
        <v>0</v>
      </c>
      <c r="S349" s="56">
        <f t="shared" si="60"/>
        <v>0</v>
      </c>
      <c r="T349" s="56">
        <f t="shared" si="61"/>
        <v>50000</v>
      </c>
      <c r="U349" s="57" t="str">
        <f t="shared" si="62"/>
        <v>5G</v>
      </c>
      <c r="V349" s="58">
        <f t="shared" si="63"/>
        <v>0</v>
      </c>
      <c r="W349" s="57" t="str">
        <f t="shared" si="64"/>
        <v>5G</v>
      </c>
      <c r="X349" s="58">
        <f t="shared" si="65"/>
        <v>0</v>
      </c>
      <c r="Y349" s="36" t="str">
        <f ca="1">LOOKUP(G349,Paramètres!$A$1:$A$20,Paramètres!$C$1:$C$21)</f>
        <v>-13</v>
      </c>
      <c r="Z349" s="25">
        <v>2004</v>
      </c>
      <c r="AA349" s="25" t="s">
        <v>1156</v>
      </c>
      <c r="AB349" s="59"/>
      <c r="AC349" s="18"/>
      <c r="AD349" s="42" t="str">
        <f>IF(ISNA(VLOOKUP(D349,'Liste en forme Garçons'!$C:$C,1,FALSE)),"","*")</f>
        <v>*</v>
      </c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spans="1:46" s="43" customFormat="1" x14ac:dyDescent="0.35">
      <c r="A350" s="65"/>
      <c r="B350" s="32" t="s">
        <v>3034</v>
      </c>
      <c r="C350" s="32" t="s">
        <v>3033</v>
      </c>
      <c r="D350" s="138" t="s">
        <v>3070</v>
      </c>
      <c r="E350" s="49" t="s">
        <v>33</v>
      </c>
      <c r="F350" s="97" t="str">
        <f>IF(E350="","",IF(COUNTIF(Paramètres!H:H,E350)=1,IF(Paramètres!$E$3=Paramètres!$A$23,"Belfort/Montbéliard",IF(Paramètres!$E$3=Paramètres!$A$24,"Doubs","Franche-Comté")),IF(COUNTIF(Paramètres!I:I,E350)=1,IF(Paramètres!$E$3=Paramètres!$A$23,"Belfort/Montbéliard",IF(Paramètres!$E$3=Paramètres!$A$24,"Belfort","Franche-Comté")),IF(COUNTIF(Paramètres!J:J,E350)=1,IF(Paramètres!$E$3=Paramètres!$A$25,"Franche-Comté","Haute-Saône"),IF(COUNTIF(Paramètres!K:K,E350)=1,IF(Paramètres!$E$3=Paramètres!$A$25,"Franche-Comté","Jura"),IF(COUNTIF(Paramètres!G:G,E350)=1,IF(Paramètres!$E$3=Paramètres!$A$23,"Besançon",IF(Paramètres!$E$3=Paramètres!$A$24,"Doubs","Franche-Comté")),"*** INCONNU ***"))))))</f>
        <v>Franche-Comté</v>
      </c>
      <c r="G350" s="37">
        <f>LOOKUP(Z350-Paramètres!$E$1,Paramètres!$A$1:$A$20)</f>
        <v>-13</v>
      </c>
      <c r="H350" s="37" t="str">
        <f>LOOKUP(G350,Paramètres!$A$1:$B$20)</f>
        <v>M2</v>
      </c>
      <c r="I350" s="37">
        <f t="shared" si="55"/>
        <v>5</v>
      </c>
      <c r="J350" s="116">
        <v>500</v>
      </c>
      <c r="K350" s="47" t="s">
        <v>203</v>
      </c>
      <c r="L350" s="47"/>
      <c r="M350" s="25"/>
      <c r="N350" s="25"/>
      <c r="O350" s="77" t="str">
        <f t="shared" si="56"/>
        <v>5G</v>
      </c>
      <c r="P350" s="91">
        <f t="shared" si="57"/>
        <v>50000</v>
      </c>
      <c r="Q350" s="91">
        <f t="shared" si="58"/>
        <v>0</v>
      </c>
      <c r="R350" s="91">
        <f t="shared" si="59"/>
        <v>0</v>
      </c>
      <c r="S350" s="91">
        <f t="shared" si="60"/>
        <v>0</v>
      </c>
      <c r="T350" s="91">
        <f t="shared" si="61"/>
        <v>50000</v>
      </c>
      <c r="U350" s="92" t="str">
        <f t="shared" si="62"/>
        <v>5G</v>
      </c>
      <c r="V350" s="93">
        <f t="shared" si="63"/>
        <v>0</v>
      </c>
      <c r="W350" s="92" t="str">
        <f t="shared" si="64"/>
        <v>5G</v>
      </c>
      <c r="X350" s="93">
        <f t="shared" si="65"/>
        <v>0</v>
      </c>
      <c r="Y350" s="36" t="str">
        <f ca="1">LOOKUP(G350,Paramètres!$A$1:$A$20,Paramètres!$C$1:$C$21)</f>
        <v>-13</v>
      </c>
      <c r="Z350" s="25">
        <v>2003</v>
      </c>
      <c r="AA350" s="25" t="s">
        <v>1156</v>
      </c>
      <c r="AB350" s="59"/>
      <c r="AC350" s="42"/>
      <c r="AD350" s="42" t="str">
        <f>IF(ISNA(VLOOKUP(D350,'Liste en forme Garçons'!$C:$C,1,FALSE)),"","*")</f>
        <v>*</v>
      </c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</row>
    <row r="351" spans="1:46" s="43" customFormat="1" x14ac:dyDescent="0.35">
      <c r="A351" s="65"/>
      <c r="B351" s="94" t="s">
        <v>173</v>
      </c>
      <c r="C351" s="32" t="s">
        <v>3319</v>
      </c>
      <c r="D351" s="138" t="s">
        <v>3320</v>
      </c>
      <c r="E351" s="49" t="s">
        <v>672</v>
      </c>
      <c r="F351" s="97" t="str">
        <f>IF(E351="","",IF(COUNTIF(Paramètres!H:H,E351)=1,IF(Paramètres!$E$3=Paramètres!$A$23,"Belfort/Montbéliard",IF(Paramètres!$E$3=Paramètres!$A$24,"Doubs","Franche-Comté")),IF(COUNTIF(Paramètres!I:I,E351)=1,IF(Paramètres!$E$3=Paramètres!$A$23,"Belfort/Montbéliard",IF(Paramètres!$E$3=Paramètres!$A$24,"Belfort","Franche-Comté")),IF(COUNTIF(Paramètres!J:J,E351)=1,IF(Paramètres!$E$3=Paramètres!$A$25,"Franche-Comté","Haute-Saône"),IF(COUNTIF(Paramètres!K:K,E351)=1,IF(Paramètres!$E$3=Paramètres!$A$25,"Franche-Comté","Jura"),IF(COUNTIF(Paramètres!G:G,E351)=1,IF(Paramètres!$E$3=Paramètres!$A$23,"Besançon",IF(Paramètres!$E$3=Paramètres!$A$24,"Doubs","Franche-Comté")),"*** INCONNU ***"))))))</f>
        <v>Franche-Comté</v>
      </c>
      <c r="G351" s="37">
        <f>LOOKUP(Z351-Paramètres!$E$1,Paramètres!$A$1:$A$20)</f>
        <v>-13</v>
      </c>
      <c r="H351" s="37" t="str">
        <f>LOOKUP(G351,Paramètres!$A$1:$B$20)</f>
        <v>M2</v>
      </c>
      <c r="I351" s="37">
        <f t="shared" si="55"/>
        <v>5</v>
      </c>
      <c r="J351" s="116">
        <v>500</v>
      </c>
      <c r="K351" s="47" t="s">
        <v>203</v>
      </c>
      <c r="L351" s="55"/>
      <c r="M351" s="52"/>
      <c r="N351" s="52"/>
      <c r="O351" s="77" t="str">
        <f t="shared" si="56"/>
        <v>5G</v>
      </c>
      <c r="P351" s="91">
        <f t="shared" si="57"/>
        <v>50000</v>
      </c>
      <c r="Q351" s="91">
        <f t="shared" si="58"/>
        <v>0</v>
      </c>
      <c r="R351" s="91">
        <f t="shared" si="59"/>
        <v>0</v>
      </c>
      <c r="S351" s="91">
        <f t="shared" si="60"/>
        <v>0</v>
      </c>
      <c r="T351" s="91">
        <f t="shared" si="61"/>
        <v>50000</v>
      </c>
      <c r="U351" s="92" t="str">
        <f t="shared" si="62"/>
        <v>5G</v>
      </c>
      <c r="V351" s="93">
        <f t="shared" si="63"/>
        <v>0</v>
      </c>
      <c r="W351" s="92" t="str">
        <f t="shared" si="64"/>
        <v>5G</v>
      </c>
      <c r="X351" s="93">
        <f t="shared" si="65"/>
        <v>0</v>
      </c>
      <c r="Y351" s="36" t="str">
        <f ca="1">LOOKUP(G351,Paramètres!$A$1:$A$20,Paramètres!$C$1:$C$21)</f>
        <v>-13</v>
      </c>
      <c r="Z351" s="25">
        <v>2003</v>
      </c>
      <c r="AA351" s="25" t="s">
        <v>1156</v>
      </c>
      <c r="AB351" s="59"/>
      <c r="AC351" s="42"/>
      <c r="AD351" s="42" t="str">
        <f>IF(ISNA(VLOOKUP(D351,'Liste en forme Garçons'!$C:$C,1,FALSE)),"","*")</f>
        <v>*</v>
      </c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</row>
    <row r="352" spans="1:46" s="43" customFormat="1" x14ac:dyDescent="0.35">
      <c r="A352" s="65"/>
      <c r="B352" s="94" t="s">
        <v>3321</v>
      </c>
      <c r="C352" s="32" t="s">
        <v>3322</v>
      </c>
      <c r="D352" s="138" t="s">
        <v>3323</v>
      </c>
      <c r="E352" s="49" t="s">
        <v>87</v>
      </c>
      <c r="F352" s="97" t="str">
        <f>IF(E352="","",IF(COUNTIF(Paramètres!H:H,E352)=1,IF(Paramètres!$E$3=Paramètres!$A$23,"Belfort/Montbéliard",IF(Paramètres!$E$3=Paramètres!$A$24,"Doubs","Franche-Comté")),IF(COUNTIF(Paramètres!I:I,E352)=1,IF(Paramètres!$E$3=Paramètres!$A$23,"Belfort/Montbéliard",IF(Paramètres!$E$3=Paramètres!$A$24,"Belfort","Franche-Comté")),IF(COUNTIF(Paramètres!J:J,E352)=1,IF(Paramètres!$E$3=Paramètres!$A$25,"Franche-Comté","Haute-Saône"),IF(COUNTIF(Paramètres!K:K,E352)=1,IF(Paramètres!$E$3=Paramètres!$A$25,"Franche-Comté","Jura"),IF(COUNTIF(Paramètres!G:G,E352)=1,IF(Paramètres!$E$3=Paramètres!$A$23,"Besançon",IF(Paramètres!$E$3=Paramètres!$A$24,"Doubs","Franche-Comté")),"*** INCONNU ***"))))))</f>
        <v>Franche-Comté</v>
      </c>
      <c r="G352" s="37">
        <f>LOOKUP(Z352-Paramètres!$E$1,Paramètres!$A$1:$A$20)</f>
        <v>-13</v>
      </c>
      <c r="H352" s="37" t="str">
        <f>LOOKUP(G352,Paramètres!$A$1:$B$20)</f>
        <v>M2</v>
      </c>
      <c r="I352" s="37">
        <f t="shared" si="55"/>
        <v>5</v>
      </c>
      <c r="J352" s="116">
        <v>500</v>
      </c>
      <c r="K352" s="47" t="s">
        <v>114</v>
      </c>
      <c r="L352" s="55"/>
      <c r="M352" s="52"/>
      <c r="N352" s="52"/>
      <c r="O352" s="77" t="str">
        <f t="shared" si="56"/>
        <v>4G</v>
      </c>
      <c r="P352" s="91">
        <f t="shared" si="57"/>
        <v>40000</v>
      </c>
      <c r="Q352" s="91">
        <f t="shared" si="58"/>
        <v>0</v>
      </c>
      <c r="R352" s="91">
        <f t="shared" si="59"/>
        <v>0</v>
      </c>
      <c r="S352" s="91">
        <f t="shared" si="60"/>
        <v>0</v>
      </c>
      <c r="T352" s="91">
        <f t="shared" si="61"/>
        <v>40000</v>
      </c>
      <c r="U352" s="92" t="str">
        <f t="shared" si="62"/>
        <v>4G</v>
      </c>
      <c r="V352" s="93">
        <f t="shared" si="63"/>
        <v>0</v>
      </c>
      <c r="W352" s="92" t="str">
        <f t="shared" si="64"/>
        <v>4G</v>
      </c>
      <c r="X352" s="93">
        <f t="shared" si="65"/>
        <v>0</v>
      </c>
      <c r="Y352" s="36" t="str">
        <f ca="1">LOOKUP(G352,Paramètres!$A$1:$A$20,Paramètres!$C$1:$C$21)</f>
        <v>-13</v>
      </c>
      <c r="Z352" s="25">
        <v>2003</v>
      </c>
      <c r="AA352" s="25" t="s">
        <v>1156</v>
      </c>
      <c r="AB352" s="59"/>
      <c r="AC352" s="42"/>
      <c r="AD352" s="42" t="str">
        <f>IF(ISNA(VLOOKUP(D352,'Liste en forme Garçons'!$C:$C,1,FALSE)),"","*")</f>
        <v>*</v>
      </c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</row>
    <row r="353" spans="1:46" s="43" customFormat="1" x14ac:dyDescent="0.35">
      <c r="A353" s="65"/>
      <c r="B353" s="94" t="s">
        <v>386</v>
      </c>
      <c r="C353" s="32" t="s">
        <v>3322</v>
      </c>
      <c r="D353" s="138" t="s">
        <v>3324</v>
      </c>
      <c r="E353" s="49" t="s">
        <v>87</v>
      </c>
      <c r="F353" s="97" t="str">
        <f>IF(E353="","",IF(COUNTIF(Paramètres!H:H,E353)=1,IF(Paramètres!$E$3=Paramètres!$A$23,"Belfort/Montbéliard",IF(Paramètres!$E$3=Paramètres!$A$24,"Doubs","Franche-Comté")),IF(COUNTIF(Paramètres!I:I,E353)=1,IF(Paramètres!$E$3=Paramètres!$A$23,"Belfort/Montbéliard",IF(Paramètres!$E$3=Paramètres!$A$24,"Belfort","Franche-Comté")),IF(COUNTIF(Paramètres!J:J,E353)=1,IF(Paramètres!$E$3=Paramètres!$A$25,"Franche-Comté","Haute-Saône"),IF(COUNTIF(Paramètres!K:K,E353)=1,IF(Paramètres!$E$3=Paramètres!$A$25,"Franche-Comté","Jura"),IF(COUNTIF(Paramètres!G:G,E353)=1,IF(Paramètres!$E$3=Paramètres!$A$23,"Besançon",IF(Paramètres!$E$3=Paramètres!$A$24,"Doubs","Franche-Comté")),"*** INCONNU ***"))))))</f>
        <v>Franche-Comté</v>
      </c>
      <c r="G353" s="37">
        <f>LOOKUP(Z353-Paramètres!$E$1,Paramètres!$A$1:$A$20)</f>
        <v>-13</v>
      </c>
      <c r="H353" s="37" t="str">
        <f>LOOKUP(G353,Paramètres!$A$1:$B$20)</f>
        <v>M2</v>
      </c>
      <c r="I353" s="37">
        <f t="shared" si="55"/>
        <v>5</v>
      </c>
      <c r="J353" s="116">
        <v>500</v>
      </c>
      <c r="K353" s="47" t="s">
        <v>239</v>
      </c>
      <c r="L353" s="55"/>
      <c r="M353" s="52"/>
      <c r="N353" s="52"/>
      <c r="O353" s="77" t="str">
        <f t="shared" si="56"/>
        <v>3G</v>
      </c>
      <c r="P353" s="91">
        <f t="shared" si="57"/>
        <v>30000</v>
      </c>
      <c r="Q353" s="91">
        <f t="shared" si="58"/>
        <v>0</v>
      </c>
      <c r="R353" s="91">
        <f t="shared" si="59"/>
        <v>0</v>
      </c>
      <c r="S353" s="91">
        <f t="shared" si="60"/>
        <v>0</v>
      </c>
      <c r="T353" s="91">
        <f t="shared" si="61"/>
        <v>30000</v>
      </c>
      <c r="U353" s="92" t="str">
        <f t="shared" si="62"/>
        <v>3G</v>
      </c>
      <c r="V353" s="93">
        <f t="shared" si="63"/>
        <v>0</v>
      </c>
      <c r="W353" s="92" t="str">
        <f t="shared" si="64"/>
        <v>3G</v>
      </c>
      <c r="X353" s="93">
        <f t="shared" si="65"/>
        <v>0</v>
      </c>
      <c r="Y353" s="36" t="str">
        <f ca="1">LOOKUP(G353,Paramètres!$A$1:$A$20,Paramètres!$C$1:$C$21)</f>
        <v>-13</v>
      </c>
      <c r="Z353" s="25">
        <v>2003</v>
      </c>
      <c r="AA353" s="25" t="s">
        <v>1156</v>
      </c>
      <c r="AB353" s="59"/>
      <c r="AC353" s="42"/>
      <c r="AD353" s="42" t="str">
        <f>IF(ISNA(VLOOKUP(D353,'Liste en forme Garçons'!$C:$C,1,FALSE)),"","*")</f>
        <v>*</v>
      </c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</row>
    <row r="354" spans="1:46" s="43" customFormat="1" x14ac:dyDescent="0.35">
      <c r="A354" s="65"/>
      <c r="B354" s="94" t="s">
        <v>61</v>
      </c>
      <c r="C354" s="32" t="s">
        <v>654</v>
      </c>
      <c r="D354" s="138" t="s">
        <v>1740</v>
      </c>
      <c r="E354" s="33" t="s">
        <v>87</v>
      </c>
      <c r="F354" s="97" t="str">
        <f>IF(E354="","",IF(COUNTIF(Paramètres!H:H,E354)=1,IF(Paramètres!$E$3=Paramètres!$A$23,"Belfort/Montbéliard",IF(Paramètres!$E$3=Paramètres!$A$24,"Doubs","Franche-Comté")),IF(COUNTIF(Paramètres!I:I,E354)=1,IF(Paramètres!$E$3=Paramètres!$A$23,"Belfort/Montbéliard",IF(Paramètres!$E$3=Paramètres!$A$24,"Belfort","Franche-Comté")),IF(COUNTIF(Paramètres!J:J,E354)=1,IF(Paramètres!$E$3=Paramètres!$A$25,"Franche-Comté","Haute-Saône"),IF(COUNTIF(Paramètres!K:K,E354)=1,IF(Paramètres!$E$3=Paramètres!$A$25,"Franche-Comté","Jura"),IF(COUNTIF(Paramètres!G:G,E354)=1,IF(Paramètres!$E$3=Paramètres!$A$23,"Besançon",IF(Paramètres!$E$3=Paramètres!$A$24,"Doubs","Franche-Comté")),"*** INCONNU ***"))))))</f>
        <v>Franche-Comté</v>
      </c>
      <c r="G354" s="37">
        <f>LOOKUP(Z354-Paramètres!$E$1,Paramètres!$A$1:$A$20)</f>
        <v>-12</v>
      </c>
      <c r="H354" s="37" t="str">
        <f>LOOKUP(G354,Paramètres!$A$1:$B$20)</f>
        <v>M1</v>
      </c>
      <c r="I354" s="37">
        <f t="shared" si="55"/>
        <v>5</v>
      </c>
      <c r="J354" s="116">
        <v>501</v>
      </c>
      <c r="K354" s="25" t="s">
        <v>202</v>
      </c>
      <c r="L354" s="55"/>
      <c r="M354" s="38"/>
      <c r="N354" s="38"/>
      <c r="O354" s="77" t="str">
        <f t="shared" si="56"/>
        <v>2G</v>
      </c>
      <c r="P354" s="91">
        <f t="shared" si="57"/>
        <v>20000</v>
      </c>
      <c r="Q354" s="91">
        <f t="shared" si="58"/>
        <v>0</v>
      </c>
      <c r="R354" s="91">
        <f t="shared" si="59"/>
        <v>0</v>
      </c>
      <c r="S354" s="91">
        <f t="shared" si="60"/>
        <v>0</v>
      </c>
      <c r="T354" s="91">
        <f t="shared" si="61"/>
        <v>20000</v>
      </c>
      <c r="U354" s="92" t="str">
        <f t="shared" si="62"/>
        <v>2G</v>
      </c>
      <c r="V354" s="93">
        <f t="shared" si="63"/>
        <v>0</v>
      </c>
      <c r="W354" s="92" t="str">
        <f t="shared" si="64"/>
        <v>2G</v>
      </c>
      <c r="X354" s="93">
        <f t="shared" si="65"/>
        <v>0</v>
      </c>
      <c r="Y354" s="36" t="str">
        <f ca="1">LOOKUP(G354,Paramètres!$A$1:$A$20,Paramètres!$C$1:$C$21)</f>
        <v>-13</v>
      </c>
      <c r="Z354" s="25">
        <v>2004</v>
      </c>
      <c r="AA354" s="25" t="s">
        <v>1156</v>
      </c>
      <c r="AB354" s="59"/>
      <c r="AC354" s="42"/>
      <c r="AD354" s="42" t="str">
        <f>IF(ISNA(VLOOKUP(D354,'Liste en forme Garçons'!$C:$C,1,FALSE)),"","*")</f>
        <v>*</v>
      </c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</row>
    <row r="355" spans="1:46" s="43" customFormat="1" x14ac:dyDescent="0.35">
      <c r="A355" s="65"/>
      <c r="B355" s="94" t="s">
        <v>166</v>
      </c>
      <c r="C355" s="32" t="s">
        <v>3325</v>
      </c>
      <c r="D355" s="138" t="s">
        <v>3326</v>
      </c>
      <c r="E355" s="49" t="s">
        <v>1120</v>
      </c>
      <c r="F355" s="97" t="str">
        <f>IF(E355="","",IF(COUNTIF(Paramètres!H:H,E355)=1,IF(Paramètres!$E$3=Paramètres!$A$23,"Belfort/Montbéliard",IF(Paramètres!$E$3=Paramètres!$A$24,"Doubs","Franche-Comté")),IF(COUNTIF(Paramètres!I:I,E355)=1,IF(Paramètres!$E$3=Paramètres!$A$23,"Belfort/Montbéliard",IF(Paramètres!$E$3=Paramètres!$A$24,"Belfort","Franche-Comté")),IF(COUNTIF(Paramètres!J:J,E355)=1,IF(Paramètres!$E$3=Paramètres!$A$25,"Franche-Comté","Haute-Saône"),IF(COUNTIF(Paramètres!K:K,E355)=1,IF(Paramètres!$E$3=Paramètres!$A$25,"Franche-Comté","Jura"),IF(COUNTIF(Paramètres!G:G,E355)=1,IF(Paramètres!$E$3=Paramètres!$A$23,"Besançon",IF(Paramètres!$E$3=Paramètres!$A$24,"Doubs","Franche-Comté")),"*** INCONNU ***"))))))</f>
        <v>Franche-Comté</v>
      </c>
      <c r="G355" s="37">
        <f>LOOKUP(Z355-Paramètres!$E$1,Paramètres!$A$1:$A$20)</f>
        <v>-13</v>
      </c>
      <c r="H355" s="37" t="str">
        <f>LOOKUP(G355,Paramètres!$A$1:$B$20)</f>
        <v>M2</v>
      </c>
      <c r="I355" s="37">
        <f t="shared" si="55"/>
        <v>5</v>
      </c>
      <c r="J355" s="116">
        <v>500</v>
      </c>
      <c r="K355" s="47" t="s">
        <v>204</v>
      </c>
      <c r="L355" s="47"/>
      <c r="M355" s="25"/>
      <c r="N355" s="52"/>
      <c r="O355" s="77" t="str">
        <f t="shared" si="56"/>
        <v>1G</v>
      </c>
      <c r="P355" s="91">
        <f t="shared" si="57"/>
        <v>10000</v>
      </c>
      <c r="Q355" s="91">
        <f t="shared" si="58"/>
        <v>0</v>
      </c>
      <c r="R355" s="91">
        <f t="shared" si="59"/>
        <v>0</v>
      </c>
      <c r="S355" s="91">
        <f t="shared" si="60"/>
        <v>0</v>
      </c>
      <c r="T355" s="91">
        <f t="shared" si="61"/>
        <v>10000</v>
      </c>
      <c r="U355" s="92" t="str">
        <f t="shared" si="62"/>
        <v>1G</v>
      </c>
      <c r="V355" s="93">
        <f t="shared" si="63"/>
        <v>0</v>
      </c>
      <c r="W355" s="92" t="str">
        <f t="shared" si="64"/>
        <v>1G</v>
      </c>
      <c r="X355" s="93">
        <f t="shared" si="65"/>
        <v>0</v>
      </c>
      <c r="Y355" s="36" t="str">
        <f ca="1">LOOKUP(G355,Paramètres!$A$1:$A$20,Paramètres!$C$1:$C$21)</f>
        <v>-13</v>
      </c>
      <c r="Z355" s="25">
        <v>2003</v>
      </c>
      <c r="AA355" s="25" t="s">
        <v>1156</v>
      </c>
      <c r="AB355" s="59" t="s">
        <v>3224</v>
      </c>
      <c r="AC355" s="42"/>
      <c r="AD355" s="42" t="str">
        <f>IF(ISNA(VLOOKUP(D355,'Liste en forme Garçons'!$C:$C,1,FALSE)),"","*")</f>
        <v>*</v>
      </c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</row>
    <row r="356" spans="1:46" s="43" customFormat="1" x14ac:dyDescent="0.35">
      <c r="A356" s="65"/>
      <c r="B356" s="94" t="s">
        <v>142</v>
      </c>
      <c r="C356" s="32" t="s">
        <v>2467</v>
      </c>
      <c r="D356" s="138" t="s">
        <v>3327</v>
      </c>
      <c r="E356" s="49" t="s">
        <v>1120</v>
      </c>
      <c r="F356" s="97" t="str">
        <f>IF(E356="","",IF(COUNTIF(Paramètres!H:H,E356)=1,IF(Paramètres!$E$3=Paramètres!$A$23,"Belfort/Montbéliard",IF(Paramètres!$E$3=Paramètres!$A$24,"Doubs","Franche-Comté")),IF(COUNTIF(Paramètres!I:I,E356)=1,IF(Paramètres!$E$3=Paramètres!$A$23,"Belfort/Montbéliard",IF(Paramètres!$E$3=Paramètres!$A$24,"Belfort","Franche-Comté")),IF(COUNTIF(Paramètres!J:J,E356)=1,IF(Paramètres!$E$3=Paramètres!$A$25,"Franche-Comté","Haute-Saône"),IF(COUNTIF(Paramètres!K:K,E356)=1,IF(Paramètres!$E$3=Paramètres!$A$25,"Franche-Comté","Jura"),IF(COUNTIF(Paramètres!G:G,E356)=1,IF(Paramètres!$E$3=Paramètres!$A$23,"Besançon",IF(Paramètres!$E$3=Paramètres!$A$24,"Doubs","Franche-Comté")),"*** INCONNU ***"))))))</f>
        <v>Franche-Comté</v>
      </c>
      <c r="G356" s="37">
        <f>LOOKUP(Z356-Paramètres!$E$1,Paramètres!$A$1:$A$20)</f>
        <v>-13</v>
      </c>
      <c r="H356" s="37" t="str">
        <f>LOOKUP(G356,Paramètres!$A$1:$B$20)</f>
        <v>M2</v>
      </c>
      <c r="I356" s="37">
        <f t="shared" si="55"/>
        <v>5</v>
      </c>
      <c r="J356" s="116">
        <v>500</v>
      </c>
      <c r="K356" s="47" t="s">
        <v>205</v>
      </c>
      <c r="L356" s="47"/>
      <c r="M356" s="25"/>
      <c r="N356" s="52"/>
      <c r="O356" s="77" t="str">
        <f t="shared" si="56"/>
        <v>80H</v>
      </c>
      <c r="P356" s="91">
        <f t="shared" si="57"/>
        <v>8000</v>
      </c>
      <c r="Q356" s="91">
        <f t="shared" si="58"/>
        <v>0</v>
      </c>
      <c r="R356" s="91">
        <f t="shared" si="59"/>
        <v>0</v>
      </c>
      <c r="S356" s="91">
        <f t="shared" si="60"/>
        <v>0</v>
      </c>
      <c r="T356" s="91">
        <f t="shared" si="61"/>
        <v>8000</v>
      </c>
      <c r="U356" s="92" t="str">
        <f t="shared" si="62"/>
        <v>80H</v>
      </c>
      <c r="V356" s="93">
        <f t="shared" si="63"/>
        <v>0</v>
      </c>
      <c r="W356" s="92" t="str">
        <f t="shared" si="64"/>
        <v>80H</v>
      </c>
      <c r="X356" s="93">
        <f t="shared" si="65"/>
        <v>0</v>
      </c>
      <c r="Y356" s="36" t="str">
        <f ca="1">LOOKUP(G356,Paramètres!$A$1:$A$20,Paramètres!$C$1:$C$21)</f>
        <v>-13</v>
      </c>
      <c r="Z356" s="25">
        <v>2003</v>
      </c>
      <c r="AA356" s="25" t="s">
        <v>1156</v>
      </c>
      <c r="AB356" s="59" t="s">
        <v>3224</v>
      </c>
      <c r="AC356" s="42"/>
      <c r="AD356" s="42" t="str">
        <f>IF(ISNA(VLOOKUP(D356,'Liste en forme Garçons'!$C:$C,1,FALSE)),"","*")</f>
        <v>*</v>
      </c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</row>
    <row r="357" spans="1:46" s="43" customFormat="1" x14ac:dyDescent="0.35">
      <c r="A357" s="65"/>
      <c r="B357" s="94" t="s">
        <v>3328</v>
      </c>
      <c r="C357" s="32" t="s">
        <v>3329</v>
      </c>
      <c r="D357" s="138" t="s">
        <v>3330</v>
      </c>
      <c r="E357" s="49" t="s">
        <v>1120</v>
      </c>
      <c r="F357" s="97" t="str">
        <f>IF(E357="","",IF(COUNTIF(Paramètres!H:H,E357)=1,IF(Paramètres!$E$3=Paramètres!$A$23,"Belfort/Montbéliard",IF(Paramètres!$E$3=Paramètres!$A$24,"Doubs","Franche-Comté")),IF(COUNTIF(Paramètres!I:I,E357)=1,IF(Paramètres!$E$3=Paramètres!$A$23,"Belfort/Montbéliard",IF(Paramètres!$E$3=Paramètres!$A$24,"Belfort","Franche-Comté")),IF(COUNTIF(Paramètres!J:J,E357)=1,IF(Paramètres!$E$3=Paramètres!$A$25,"Franche-Comté","Haute-Saône"),IF(COUNTIF(Paramètres!K:K,E357)=1,IF(Paramètres!$E$3=Paramètres!$A$25,"Franche-Comté","Jura"),IF(COUNTIF(Paramètres!G:G,E357)=1,IF(Paramètres!$E$3=Paramètres!$A$23,"Besançon",IF(Paramètres!$E$3=Paramètres!$A$24,"Doubs","Franche-Comté")),"*** INCONNU ***"))))))</f>
        <v>Franche-Comté</v>
      </c>
      <c r="G357" s="37">
        <f>LOOKUP(Z357-Paramètres!$E$1,Paramètres!$A$1:$A$20)</f>
        <v>-13</v>
      </c>
      <c r="H357" s="37" t="str">
        <f>LOOKUP(G357,Paramètres!$A$1:$B$20)</f>
        <v>M2</v>
      </c>
      <c r="I357" s="37">
        <f t="shared" si="55"/>
        <v>5</v>
      </c>
      <c r="J357" s="116">
        <v>500</v>
      </c>
      <c r="K357" s="47" t="s">
        <v>206</v>
      </c>
      <c r="L357" s="47"/>
      <c r="M357" s="25"/>
      <c r="N357" s="52"/>
      <c r="O357" s="77" t="str">
        <f t="shared" si="56"/>
        <v>65H</v>
      </c>
      <c r="P357" s="91">
        <f t="shared" si="57"/>
        <v>6500</v>
      </c>
      <c r="Q357" s="91">
        <f t="shared" si="58"/>
        <v>0</v>
      </c>
      <c r="R357" s="91">
        <f t="shared" si="59"/>
        <v>0</v>
      </c>
      <c r="S357" s="91">
        <f t="shared" si="60"/>
        <v>0</v>
      </c>
      <c r="T357" s="91">
        <f t="shared" si="61"/>
        <v>6500</v>
      </c>
      <c r="U357" s="92" t="str">
        <f t="shared" si="62"/>
        <v>65H</v>
      </c>
      <c r="V357" s="93">
        <f t="shared" si="63"/>
        <v>0</v>
      </c>
      <c r="W357" s="92" t="str">
        <f t="shared" si="64"/>
        <v>65H</v>
      </c>
      <c r="X357" s="93">
        <f t="shared" si="65"/>
        <v>0</v>
      </c>
      <c r="Y357" s="36" t="str">
        <f ca="1">LOOKUP(G357,Paramètres!$A$1:$A$20,Paramètres!$C$1:$C$21)</f>
        <v>-13</v>
      </c>
      <c r="Z357" s="25">
        <v>2003</v>
      </c>
      <c r="AA357" s="25" t="s">
        <v>1156</v>
      </c>
      <c r="AB357" s="59" t="s">
        <v>3224</v>
      </c>
      <c r="AC357" s="42"/>
      <c r="AD357" s="42" t="str">
        <f>IF(ISNA(VLOOKUP(D357,'Liste en forme Garçons'!$C:$C,1,FALSE)),"","*")</f>
        <v>*</v>
      </c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</row>
    <row r="358" spans="1:46" s="43" customFormat="1" x14ac:dyDescent="0.35">
      <c r="A358" s="65"/>
      <c r="B358" s="94" t="s">
        <v>3331</v>
      </c>
      <c r="C358" s="32" t="s">
        <v>2480</v>
      </c>
      <c r="D358" s="138" t="s">
        <v>2598</v>
      </c>
      <c r="E358" s="33" t="s">
        <v>70</v>
      </c>
      <c r="F358" s="97" t="str">
        <f>IF(E358="","",IF(COUNTIF(Paramètres!H:H,E358)=1,IF(Paramètres!$E$3=Paramètres!$A$23,"Belfort/Montbéliard",IF(Paramètres!$E$3=Paramètres!$A$24,"Doubs","Franche-Comté")),IF(COUNTIF(Paramètres!I:I,E358)=1,IF(Paramètres!$E$3=Paramètres!$A$23,"Belfort/Montbéliard",IF(Paramètres!$E$3=Paramètres!$A$24,"Belfort","Franche-Comté")),IF(COUNTIF(Paramètres!J:J,E358)=1,IF(Paramètres!$E$3=Paramètres!$A$25,"Franche-Comté","Haute-Saône"),IF(COUNTIF(Paramètres!K:K,E358)=1,IF(Paramètres!$E$3=Paramètres!$A$25,"Franche-Comté","Jura"),IF(COUNTIF(Paramètres!G:G,E358)=1,IF(Paramètres!$E$3=Paramètres!$A$23,"Besançon",IF(Paramètres!$E$3=Paramètres!$A$24,"Doubs","Franche-Comté")),"*** INCONNU ***"))))))</f>
        <v>Franche-Comté</v>
      </c>
      <c r="G358" s="37">
        <f>LOOKUP(Z358-Paramètres!$E$1,Paramètres!$A$1:$A$20)</f>
        <v>-12</v>
      </c>
      <c r="H358" s="37" t="str">
        <f>LOOKUP(G358,Paramètres!$A$1:$B$20)</f>
        <v>M1</v>
      </c>
      <c r="I358" s="37">
        <f t="shared" si="55"/>
        <v>5</v>
      </c>
      <c r="J358" s="116">
        <v>500</v>
      </c>
      <c r="K358" s="25" t="s">
        <v>169</v>
      </c>
      <c r="L358" s="47"/>
      <c r="M358" s="47"/>
      <c r="N358" s="52"/>
      <c r="O358" s="77" t="str">
        <f t="shared" si="56"/>
        <v>50H</v>
      </c>
      <c r="P358" s="91">
        <f t="shared" si="57"/>
        <v>5000</v>
      </c>
      <c r="Q358" s="91">
        <f t="shared" si="58"/>
        <v>0</v>
      </c>
      <c r="R358" s="91">
        <f t="shared" si="59"/>
        <v>0</v>
      </c>
      <c r="S358" s="91">
        <f t="shared" si="60"/>
        <v>0</v>
      </c>
      <c r="T358" s="91">
        <f t="shared" si="61"/>
        <v>5000</v>
      </c>
      <c r="U358" s="92" t="str">
        <f t="shared" si="62"/>
        <v>50H</v>
      </c>
      <c r="V358" s="93">
        <f t="shared" si="63"/>
        <v>0</v>
      </c>
      <c r="W358" s="92" t="str">
        <f t="shared" si="64"/>
        <v>50H</v>
      </c>
      <c r="X358" s="93">
        <f t="shared" si="65"/>
        <v>0</v>
      </c>
      <c r="Y358" s="36" t="str">
        <f ca="1">LOOKUP(G358,Paramètres!$A$1:$A$20,Paramètres!$C$1:$C$21)</f>
        <v>-13</v>
      </c>
      <c r="Z358" s="25">
        <v>2004</v>
      </c>
      <c r="AA358" s="25" t="s">
        <v>1156</v>
      </c>
      <c r="AB358" s="59" t="s">
        <v>3224</v>
      </c>
      <c r="AC358" s="42"/>
      <c r="AD358" s="42" t="str">
        <f>IF(ISNA(VLOOKUP(D358,'Liste en forme Garçons'!$C:$C,1,FALSE)),"","*")</f>
        <v>*</v>
      </c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</row>
    <row r="359" spans="1:46" s="43" customFormat="1" x14ac:dyDescent="0.35">
      <c r="A359" s="65"/>
      <c r="B359" s="94" t="s">
        <v>69</v>
      </c>
      <c r="C359" s="32" t="s">
        <v>1173</v>
      </c>
      <c r="D359" s="138" t="s">
        <v>1789</v>
      </c>
      <c r="E359" s="49" t="s">
        <v>70</v>
      </c>
      <c r="F359" s="97" t="str">
        <f>IF(E359="","",IF(COUNTIF(Paramètres!H:H,E359)=1,IF(Paramètres!$E$3=Paramètres!$A$23,"Belfort/Montbéliard",IF(Paramètres!$E$3=Paramètres!$A$24,"Doubs","Franche-Comté")),IF(COUNTIF(Paramètres!I:I,E359)=1,IF(Paramètres!$E$3=Paramètres!$A$23,"Belfort/Montbéliard",IF(Paramètres!$E$3=Paramètres!$A$24,"Belfort","Franche-Comté")),IF(COUNTIF(Paramètres!J:J,E359)=1,IF(Paramètres!$E$3=Paramètres!$A$25,"Franche-Comté","Haute-Saône"),IF(COUNTIF(Paramètres!K:K,E359)=1,IF(Paramètres!$E$3=Paramètres!$A$25,"Franche-Comté","Jura"),IF(COUNTIF(Paramètres!G:G,E359)=1,IF(Paramètres!$E$3=Paramètres!$A$23,"Besançon",IF(Paramètres!$E$3=Paramètres!$A$24,"Doubs","Franche-Comté")),"*** INCONNU ***"))))))</f>
        <v>Franche-Comté</v>
      </c>
      <c r="G359" s="37">
        <f>LOOKUP(Z359-Paramètres!$E$1,Paramètres!$A$1:$A$20)</f>
        <v>-13</v>
      </c>
      <c r="H359" s="37" t="str">
        <f>LOOKUP(G359,Paramètres!$A$1:$B$20)</f>
        <v>M2</v>
      </c>
      <c r="I359" s="37">
        <f t="shared" si="55"/>
        <v>5</v>
      </c>
      <c r="J359" s="116">
        <v>500</v>
      </c>
      <c r="K359" s="47" t="s">
        <v>207</v>
      </c>
      <c r="L359" s="47"/>
      <c r="M359" s="47"/>
      <c r="N359" s="38"/>
      <c r="O359" s="77" t="str">
        <f t="shared" si="56"/>
        <v>40H</v>
      </c>
      <c r="P359" s="91">
        <f t="shared" si="57"/>
        <v>4000</v>
      </c>
      <c r="Q359" s="91">
        <f t="shared" si="58"/>
        <v>0</v>
      </c>
      <c r="R359" s="91">
        <f t="shared" si="59"/>
        <v>0</v>
      </c>
      <c r="S359" s="91">
        <f t="shared" si="60"/>
        <v>0</v>
      </c>
      <c r="T359" s="91">
        <f t="shared" si="61"/>
        <v>4000</v>
      </c>
      <c r="U359" s="92" t="str">
        <f t="shared" si="62"/>
        <v>40H</v>
      </c>
      <c r="V359" s="93">
        <f t="shared" si="63"/>
        <v>0</v>
      </c>
      <c r="W359" s="92" t="str">
        <f t="shared" si="64"/>
        <v>40H</v>
      </c>
      <c r="X359" s="93">
        <f t="shared" si="65"/>
        <v>0</v>
      </c>
      <c r="Y359" s="36" t="str">
        <f ca="1">LOOKUP(G359,Paramètres!$A$1:$A$20,Paramètres!$C$1:$C$21)</f>
        <v>-13</v>
      </c>
      <c r="Z359" s="25">
        <v>2003</v>
      </c>
      <c r="AA359" s="25" t="s">
        <v>1156</v>
      </c>
      <c r="AB359" s="59" t="s">
        <v>3224</v>
      </c>
      <c r="AC359" s="42"/>
      <c r="AD359" s="42" t="str">
        <f>IF(ISNA(VLOOKUP(D359,'Liste en forme Garçons'!$C:$C,1,FALSE)),"","*")</f>
        <v>*</v>
      </c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</row>
    <row r="360" spans="1:46" s="43" customFormat="1" x14ac:dyDescent="0.35">
      <c r="A360" s="65"/>
      <c r="B360" s="94" t="s">
        <v>455</v>
      </c>
      <c r="C360" s="32" t="s">
        <v>962</v>
      </c>
      <c r="D360" s="138" t="s">
        <v>2843</v>
      </c>
      <c r="E360" s="49" t="s">
        <v>56</v>
      </c>
      <c r="F360" s="97" t="str">
        <f>IF(E360="","",IF(COUNTIF(Paramètres!H:H,E360)=1,IF(Paramètres!$E$3=Paramètres!$A$23,"Belfort/Montbéliard",IF(Paramètres!$E$3=Paramètres!$A$24,"Doubs","Franche-Comté")),IF(COUNTIF(Paramètres!I:I,E360)=1,IF(Paramètres!$E$3=Paramètres!$A$23,"Belfort/Montbéliard",IF(Paramètres!$E$3=Paramètres!$A$24,"Belfort","Franche-Comté")),IF(COUNTIF(Paramètres!J:J,E360)=1,IF(Paramètres!$E$3=Paramètres!$A$25,"Franche-Comté","Haute-Saône"),IF(COUNTIF(Paramètres!K:K,E360)=1,IF(Paramètres!$E$3=Paramètres!$A$25,"Franche-Comté","Jura"),IF(COUNTIF(Paramètres!G:G,E360)=1,IF(Paramètres!$E$3=Paramètres!$A$23,"Besançon",IF(Paramètres!$E$3=Paramètres!$A$24,"Doubs","Franche-Comté")),"*** INCONNU ***"))))))</f>
        <v>Franche-Comté</v>
      </c>
      <c r="G360" s="37">
        <f>LOOKUP(Z360-Paramètres!$E$1,Paramètres!$A$1:$A$20)</f>
        <v>-12</v>
      </c>
      <c r="H360" s="37" t="str">
        <f>LOOKUP(G360,Paramètres!$A$1:$B$20)</f>
        <v>M1</v>
      </c>
      <c r="I360" s="37">
        <f t="shared" si="55"/>
        <v>5</v>
      </c>
      <c r="J360" s="116">
        <v>500</v>
      </c>
      <c r="K360" s="47" t="s">
        <v>454</v>
      </c>
      <c r="L360" s="47"/>
      <c r="M360" s="25"/>
      <c r="N360" s="52"/>
      <c r="O360" s="77" t="str">
        <f t="shared" si="56"/>
        <v>35H</v>
      </c>
      <c r="P360" s="91">
        <f t="shared" si="57"/>
        <v>3500</v>
      </c>
      <c r="Q360" s="91">
        <f t="shared" si="58"/>
        <v>0</v>
      </c>
      <c r="R360" s="91">
        <f t="shared" si="59"/>
        <v>0</v>
      </c>
      <c r="S360" s="91">
        <f t="shared" si="60"/>
        <v>0</v>
      </c>
      <c r="T360" s="91">
        <f t="shared" si="61"/>
        <v>3500</v>
      </c>
      <c r="U360" s="92" t="str">
        <f t="shared" si="62"/>
        <v>35H</v>
      </c>
      <c r="V360" s="93">
        <f t="shared" si="63"/>
        <v>0</v>
      </c>
      <c r="W360" s="92" t="str">
        <f t="shared" si="64"/>
        <v>35H</v>
      </c>
      <c r="X360" s="93">
        <f t="shared" si="65"/>
        <v>0</v>
      </c>
      <c r="Y360" s="36" t="str">
        <f ca="1">LOOKUP(G360,Paramètres!$A$1:$A$20,Paramètres!$C$1:$C$21)</f>
        <v>-13</v>
      </c>
      <c r="Z360" s="25">
        <v>2004</v>
      </c>
      <c r="AA360" s="25" t="s">
        <v>1156</v>
      </c>
      <c r="AB360" s="59"/>
      <c r="AC360" s="42"/>
      <c r="AD360" s="42" t="str">
        <f>IF(ISNA(VLOOKUP(D360,'Liste en forme Garçons'!$C:$C,1,FALSE)),"","*")</f>
        <v>*</v>
      </c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</row>
    <row r="361" spans="1:46" s="43" customFormat="1" x14ac:dyDescent="0.35">
      <c r="A361" s="65"/>
      <c r="B361" s="94" t="s">
        <v>23</v>
      </c>
      <c r="C361" s="32" t="s">
        <v>2706</v>
      </c>
      <c r="D361" s="138" t="s">
        <v>2835</v>
      </c>
      <c r="E361" s="49" t="s">
        <v>50</v>
      </c>
      <c r="F361" s="97" t="str">
        <f>IF(E361="","",IF(COUNTIF(Paramètres!H:H,E361)=1,IF(Paramètres!$E$3=Paramètres!$A$23,"Belfort/Montbéliard",IF(Paramètres!$E$3=Paramètres!$A$24,"Doubs","Franche-Comté")),IF(COUNTIF(Paramètres!I:I,E361)=1,IF(Paramètres!$E$3=Paramètres!$A$23,"Belfort/Montbéliard",IF(Paramètres!$E$3=Paramètres!$A$24,"Belfort","Franche-Comté")),IF(COUNTIF(Paramètres!J:J,E361)=1,IF(Paramètres!$E$3=Paramètres!$A$25,"Franche-Comté","Haute-Saône"),IF(COUNTIF(Paramètres!K:K,E361)=1,IF(Paramètres!$E$3=Paramètres!$A$25,"Franche-Comté","Jura"),IF(COUNTIF(Paramètres!G:G,E361)=1,IF(Paramètres!$E$3=Paramètres!$A$23,"Besançon",IF(Paramètres!$E$3=Paramètres!$A$24,"Doubs","Franche-Comté")),"*** INCONNU ***"))))))</f>
        <v>Franche-Comté</v>
      </c>
      <c r="G361" s="37">
        <f>LOOKUP(Z361-Paramètres!$E$1,Paramètres!$A$1:$A$20)</f>
        <v>-12</v>
      </c>
      <c r="H361" s="37" t="str">
        <f>LOOKUP(G361,Paramètres!$A$1:$B$20)</f>
        <v>M1</v>
      </c>
      <c r="I361" s="37">
        <f t="shared" si="55"/>
        <v>5</v>
      </c>
      <c r="J361" s="116">
        <v>500</v>
      </c>
      <c r="K361" s="47" t="s">
        <v>240</v>
      </c>
      <c r="L361" s="47"/>
      <c r="M361" s="25"/>
      <c r="N361" s="52"/>
      <c r="O361" s="77" t="str">
        <f t="shared" si="56"/>
        <v>30H</v>
      </c>
      <c r="P361" s="91">
        <f t="shared" si="57"/>
        <v>3000</v>
      </c>
      <c r="Q361" s="91">
        <f t="shared" si="58"/>
        <v>0</v>
      </c>
      <c r="R361" s="91">
        <f t="shared" si="59"/>
        <v>0</v>
      </c>
      <c r="S361" s="91">
        <f t="shared" si="60"/>
        <v>0</v>
      </c>
      <c r="T361" s="91">
        <f t="shared" si="61"/>
        <v>3000</v>
      </c>
      <c r="U361" s="92" t="str">
        <f t="shared" si="62"/>
        <v>30H</v>
      </c>
      <c r="V361" s="93">
        <f t="shared" si="63"/>
        <v>0</v>
      </c>
      <c r="W361" s="92" t="str">
        <f t="shared" si="64"/>
        <v>30H</v>
      </c>
      <c r="X361" s="93">
        <f t="shared" si="65"/>
        <v>0</v>
      </c>
      <c r="Y361" s="36" t="str">
        <f ca="1">LOOKUP(G361,Paramètres!$A$1:$A$20,Paramètres!$C$1:$C$21)</f>
        <v>-13</v>
      </c>
      <c r="Z361" s="25">
        <v>2004</v>
      </c>
      <c r="AA361" s="25" t="s">
        <v>1156</v>
      </c>
      <c r="AB361" s="59"/>
      <c r="AC361" s="42"/>
      <c r="AD361" s="42" t="str">
        <f>IF(ISNA(VLOOKUP(D361,'Liste en forme Garçons'!$C:$C,1,FALSE)),"","*")</f>
        <v>*</v>
      </c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</row>
    <row r="362" spans="1:46" s="43" customFormat="1" x14ac:dyDescent="0.35">
      <c r="A362" s="65"/>
      <c r="B362" s="94" t="s">
        <v>877</v>
      </c>
      <c r="C362" s="32" t="s">
        <v>2936</v>
      </c>
      <c r="D362" s="138" t="s">
        <v>2990</v>
      </c>
      <c r="E362" s="49" t="s">
        <v>56</v>
      </c>
      <c r="F362" s="97" t="str">
        <f>IF(E362="","",IF(COUNTIF(Paramètres!H:H,E362)=1,IF(Paramètres!$E$3=Paramètres!$A$23,"Belfort/Montbéliard",IF(Paramètres!$E$3=Paramètres!$A$24,"Doubs","Franche-Comté")),IF(COUNTIF(Paramètres!I:I,E362)=1,IF(Paramètres!$E$3=Paramètres!$A$23,"Belfort/Montbéliard",IF(Paramètres!$E$3=Paramètres!$A$24,"Belfort","Franche-Comté")),IF(COUNTIF(Paramètres!J:J,E362)=1,IF(Paramètres!$E$3=Paramètres!$A$25,"Franche-Comté","Haute-Saône"),IF(COUNTIF(Paramètres!K:K,E362)=1,IF(Paramètres!$E$3=Paramètres!$A$25,"Franche-Comté","Jura"),IF(COUNTIF(Paramètres!G:G,E362)=1,IF(Paramètres!$E$3=Paramètres!$A$23,"Besançon",IF(Paramètres!$E$3=Paramètres!$A$24,"Doubs","Franche-Comté")),"*** INCONNU ***"))))))</f>
        <v>Franche-Comté</v>
      </c>
      <c r="G362" s="37">
        <f>LOOKUP(Z362-Paramètres!$E$1,Paramètres!$A$1:$A$20)</f>
        <v>-12</v>
      </c>
      <c r="H362" s="37" t="str">
        <f>LOOKUP(G362,Paramètres!$A$1:$B$20)</f>
        <v>M1</v>
      </c>
      <c r="I362" s="37">
        <f t="shared" si="55"/>
        <v>5</v>
      </c>
      <c r="J362" s="116">
        <v>500</v>
      </c>
      <c r="K362" s="47" t="s">
        <v>241</v>
      </c>
      <c r="L362" s="47"/>
      <c r="M362" s="25"/>
      <c r="N362" s="52"/>
      <c r="O362" s="77" t="str">
        <f t="shared" si="56"/>
        <v>25H</v>
      </c>
      <c r="P362" s="91">
        <f t="shared" si="57"/>
        <v>2500</v>
      </c>
      <c r="Q362" s="91">
        <f t="shared" si="58"/>
        <v>0</v>
      </c>
      <c r="R362" s="91">
        <f t="shared" si="59"/>
        <v>0</v>
      </c>
      <c r="S362" s="91">
        <f t="shared" si="60"/>
        <v>0</v>
      </c>
      <c r="T362" s="91">
        <f t="shared" si="61"/>
        <v>2500</v>
      </c>
      <c r="U362" s="92" t="str">
        <f t="shared" si="62"/>
        <v>25H</v>
      </c>
      <c r="V362" s="93">
        <f t="shared" si="63"/>
        <v>0</v>
      </c>
      <c r="W362" s="92" t="str">
        <f t="shared" si="64"/>
        <v>25H</v>
      </c>
      <c r="X362" s="93">
        <f t="shared" si="65"/>
        <v>0</v>
      </c>
      <c r="Y362" s="36" t="str">
        <f ca="1">LOOKUP(G362,Paramètres!$A$1:$A$20,Paramètres!$C$1:$C$21)</f>
        <v>-13</v>
      </c>
      <c r="Z362" s="25">
        <v>2004</v>
      </c>
      <c r="AA362" s="25" t="s">
        <v>1156</v>
      </c>
      <c r="AB362" s="59"/>
      <c r="AC362" s="42"/>
      <c r="AD362" s="42" t="str">
        <f>IF(ISNA(VLOOKUP(D362,'Liste en forme Garçons'!$C:$C,1,FALSE)),"","*")</f>
        <v>*</v>
      </c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</row>
    <row r="363" spans="1:46" s="43" customFormat="1" x14ac:dyDescent="0.35">
      <c r="A363" s="65"/>
      <c r="B363" s="94" t="s">
        <v>34</v>
      </c>
      <c r="C363" s="32" t="s">
        <v>757</v>
      </c>
      <c r="D363" s="138" t="s">
        <v>1795</v>
      </c>
      <c r="E363" s="33" t="s">
        <v>33</v>
      </c>
      <c r="F363" s="97" t="str">
        <f>IF(E363="","",IF(COUNTIF(Paramètres!H:H,E363)=1,IF(Paramètres!$E$3=Paramètres!$A$23,"Belfort/Montbéliard",IF(Paramètres!$E$3=Paramètres!$A$24,"Doubs","Franche-Comté")),IF(COUNTIF(Paramètres!I:I,E363)=1,IF(Paramètres!$E$3=Paramètres!$A$23,"Belfort/Montbéliard",IF(Paramètres!$E$3=Paramètres!$A$24,"Belfort","Franche-Comté")),IF(COUNTIF(Paramètres!J:J,E363)=1,IF(Paramètres!$E$3=Paramètres!$A$25,"Franche-Comté","Haute-Saône"),IF(COUNTIF(Paramètres!K:K,E363)=1,IF(Paramètres!$E$3=Paramètres!$A$25,"Franche-Comté","Jura"),IF(COUNTIF(Paramètres!G:G,E363)=1,IF(Paramètres!$E$3=Paramètres!$A$23,"Besançon",IF(Paramètres!$E$3=Paramètres!$A$24,"Doubs","Franche-Comté")),"*** INCONNU ***"))))))</f>
        <v>Franche-Comté</v>
      </c>
      <c r="G363" s="37">
        <f>LOOKUP(Z363-Paramètres!$E$1,Paramètres!$A$1:$A$20)</f>
        <v>-13</v>
      </c>
      <c r="H363" s="37" t="str">
        <f>LOOKUP(G363,Paramètres!$A$1:$B$20)</f>
        <v>M2</v>
      </c>
      <c r="I363" s="37">
        <f t="shared" si="55"/>
        <v>5</v>
      </c>
      <c r="J363" s="116">
        <v>500</v>
      </c>
      <c r="K363" s="47" t="s">
        <v>242</v>
      </c>
      <c r="L363" s="47"/>
      <c r="M363" s="47"/>
      <c r="N363" s="38"/>
      <c r="O363" s="77" t="str">
        <f t="shared" si="56"/>
        <v>20H</v>
      </c>
      <c r="P363" s="91">
        <f t="shared" si="57"/>
        <v>2000</v>
      </c>
      <c r="Q363" s="91">
        <f t="shared" si="58"/>
        <v>0</v>
      </c>
      <c r="R363" s="91">
        <f t="shared" si="59"/>
        <v>0</v>
      </c>
      <c r="S363" s="91">
        <f t="shared" si="60"/>
        <v>0</v>
      </c>
      <c r="T363" s="91">
        <f t="shared" si="61"/>
        <v>2000</v>
      </c>
      <c r="U363" s="92" t="str">
        <f t="shared" si="62"/>
        <v>20H</v>
      </c>
      <c r="V363" s="93">
        <f t="shared" si="63"/>
        <v>0</v>
      </c>
      <c r="W363" s="92" t="str">
        <f t="shared" si="64"/>
        <v>20H</v>
      </c>
      <c r="X363" s="93">
        <f t="shared" si="65"/>
        <v>0</v>
      </c>
      <c r="Y363" s="36" t="str">
        <f ca="1">LOOKUP(G363,Paramètres!$A$1:$A$20,Paramètres!$C$1:$C$21)</f>
        <v>-13</v>
      </c>
      <c r="Z363" s="25">
        <v>2003</v>
      </c>
      <c r="AA363" s="25" t="s">
        <v>1156</v>
      </c>
      <c r="AB363" s="59"/>
      <c r="AC363" s="42"/>
      <c r="AD363" s="42" t="str">
        <f>IF(ISNA(VLOOKUP(D363,'Liste en forme Garçons'!$C:$C,1,FALSE)),"","*")</f>
        <v>*</v>
      </c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</row>
    <row r="364" spans="1:46" s="43" customFormat="1" x14ac:dyDescent="0.35">
      <c r="A364" s="65"/>
      <c r="B364" s="94" t="s">
        <v>9</v>
      </c>
      <c r="C364" s="32" t="s">
        <v>2689</v>
      </c>
      <c r="D364" s="138" t="s">
        <v>2842</v>
      </c>
      <c r="E364" s="49" t="s">
        <v>56</v>
      </c>
      <c r="F364" s="97" t="str">
        <f>IF(E364="","",IF(COUNTIF(Paramètres!H:H,E364)=1,IF(Paramètres!$E$3=Paramètres!$A$23,"Belfort/Montbéliard",IF(Paramètres!$E$3=Paramètres!$A$24,"Doubs","Franche-Comté")),IF(COUNTIF(Paramètres!I:I,E364)=1,IF(Paramètres!$E$3=Paramètres!$A$23,"Belfort/Montbéliard",IF(Paramètres!$E$3=Paramètres!$A$24,"Belfort","Franche-Comté")),IF(COUNTIF(Paramètres!J:J,E364)=1,IF(Paramètres!$E$3=Paramètres!$A$25,"Franche-Comté","Haute-Saône"),IF(COUNTIF(Paramètres!K:K,E364)=1,IF(Paramètres!$E$3=Paramètres!$A$25,"Franche-Comté","Jura"),IF(COUNTIF(Paramètres!G:G,E364)=1,IF(Paramètres!$E$3=Paramètres!$A$23,"Besançon",IF(Paramètres!$E$3=Paramètres!$A$24,"Doubs","Franche-Comté")),"*** INCONNU ***"))))))</f>
        <v>Franche-Comté</v>
      </c>
      <c r="G364" s="37">
        <f>LOOKUP(Z364-Paramètres!$E$1,Paramètres!$A$1:$A$20)</f>
        <v>-12</v>
      </c>
      <c r="H364" s="37" t="str">
        <f>LOOKUP(G364,Paramètres!$A$1:$B$20)</f>
        <v>M1</v>
      </c>
      <c r="I364" s="37">
        <f t="shared" si="55"/>
        <v>5</v>
      </c>
      <c r="J364" s="116">
        <v>500</v>
      </c>
      <c r="K364" s="47" t="s">
        <v>243</v>
      </c>
      <c r="L364" s="47"/>
      <c r="M364" s="25"/>
      <c r="N364" s="52"/>
      <c r="O364" s="77" t="str">
        <f t="shared" si="56"/>
        <v>15H</v>
      </c>
      <c r="P364" s="91">
        <f t="shared" si="57"/>
        <v>1500</v>
      </c>
      <c r="Q364" s="91">
        <f t="shared" si="58"/>
        <v>0</v>
      </c>
      <c r="R364" s="91">
        <f t="shared" si="59"/>
        <v>0</v>
      </c>
      <c r="S364" s="91">
        <f t="shared" si="60"/>
        <v>0</v>
      </c>
      <c r="T364" s="91">
        <f t="shared" si="61"/>
        <v>1500</v>
      </c>
      <c r="U364" s="92" t="str">
        <f t="shared" si="62"/>
        <v>15H</v>
      </c>
      <c r="V364" s="93">
        <f t="shared" si="63"/>
        <v>0</v>
      </c>
      <c r="W364" s="92" t="str">
        <f t="shared" si="64"/>
        <v>15H</v>
      </c>
      <c r="X364" s="93">
        <f t="shared" si="65"/>
        <v>0</v>
      </c>
      <c r="Y364" s="36" t="str">
        <f ca="1">LOOKUP(G364,Paramètres!$A$1:$A$20,Paramètres!$C$1:$C$21)</f>
        <v>-13</v>
      </c>
      <c r="Z364" s="25">
        <v>2004</v>
      </c>
      <c r="AA364" s="25" t="s">
        <v>1156</v>
      </c>
      <c r="AB364" s="59"/>
      <c r="AC364" s="42"/>
      <c r="AD364" s="42" t="str">
        <f>IF(ISNA(VLOOKUP(D364,'Liste en forme Garçons'!$C:$C,1,FALSE)),"","*")</f>
        <v>*</v>
      </c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</row>
    <row r="365" spans="1:46" s="43" customFormat="1" x14ac:dyDescent="0.35">
      <c r="A365" s="65"/>
      <c r="B365" s="94" t="s">
        <v>2934</v>
      </c>
      <c r="C365" s="32" t="s">
        <v>2933</v>
      </c>
      <c r="D365" s="138" t="s">
        <v>2989</v>
      </c>
      <c r="E365" s="49" t="s">
        <v>1121</v>
      </c>
      <c r="F365" s="97" t="str">
        <f>IF(E365="","",IF(COUNTIF(Paramètres!H:H,E365)=1,IF(Paramètres!$E$3=Paramètres!$A$23,"Belfort/Montbéliard",IF(Paramètres!$E$3=Paramètres!$A$24,"Doubs","Franche-Comté")),IF(COUNTIF(Paramètres!I:I,E365)=1,IF(Paramètres!$E$3=Paramètres!$A$23,"Belfort/Montbéliard",IF(Paramètres!$E$3=Paramètres!$A$24,"Belfort","Franche-Comté")),IF(COUNTIF(Paramètres!J:J,E365)=1,IF(Paramètres!$E$3=Paramètres!$A$25,"Franche-Comté","Haute-Saône"),IF(COUNTIF(Paramètres!K:K,E365)=1,IF(Paramètres!$E$3=Paramètres!$A$25,"Franche-Comté","Jura"),IF(COUNTIF(Paramètres!G:G,E365)=1,IF(Paramètres!$E$3=Paramètres!$A$23,"Besançon",IF(Paramètres!$E$3=Paramètres!$A$24,"Doubs","Franche-Comté")),"*** INCONNU ***"))))))</f>
        <v>Franche-Comté</v>
      </c>
      <c r="G365" s="37">
        <f>LOOKUP(Z365-Paramètres!$E$1,Paramètres!$A$1:$A$20)</f>
        <v>-12</v>
      </c>
      <c r="H365" s="37" t="str">
        <f>LOOKUP(G365,Paramètres!$A$1:$B$20)</f>
        <v>M1</v>
      </c>
      <c r="I365" s="37">
        <f t="shared" si="55"/>
        <v>5</v>
      </c>
      <c r="J365" s="116">
        <v>500</v>
      </c>
      <c r="K365" s="47" t="s">
        <v>244</v>
      </c>
      <c r="L365" s="47"/>
      <c r="M365" s="25"/>
      <c r="N365" s="52"/>
      <c r="O365" s="77" t="str">
        <f t="shared" si="56"/>
        <v>10H</v>
      </c>
      <c r="P365" s="91">
        <f t="shared" si="57"/>
        <v>1000</v>
      </c>
      <c r="Q365" s="91">
        <f t="shared" si="58"/>
        <v>0</v>
      </c>
      <c r="R365" s="91">
        <f t="shared" si="59"/>
        <v>0</v>
      </c>
      <c r="S365" s="91">
        <f t="shared" si="60"/>
        <v>0</v>
      </c>
      <c r="T365" s="91">
        <f t="shared" si="61"/>
        <v>1000</v>
      </c>
      <c r="U365" s="92" t="str">
        <f t="shared" si="62"/>
        <v>10H</v>
      </c>
      <c r="V365" s="93">
        <f t="shared" si="63"/>
        <v>0</v>
      </c>
      <c r="W365" s="92" t="str">
        <f t="shared" si="64"/>
        <v>10H</v>
      </c>
      <c r="X365" s="93">
        <f t="shared" si="65"/>
        <v>0</v>
      </c>
      <c r="Y365" s="36" t="str">
        <f ca="1">LOOKUP(G365,Paramètres!$A$1:$A$20,Paramètres!$C$1:$C$21)</f>
        <v>-13</v>
      </c>
      <c r="Z365" s="25">
        <v>2004</v>
      </c>
      <c r="AA365" s="25" t="s">
        <v>1156</v>
      </c>
      <c r="AB365" s="59"/>
      <c r="AC365" s="42"/>
      <c r="AD365" s="42" t="str">
        <f>IF(ISNA(VLOOKUP(D365,'Liste en forme Garçons'!$C:$C,1,FALSE)),"","*")</f>
        <v>*</v>
      </c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</row>
    <row r="366" spans="1:46" s="43" customFormat="1" x14ac:dyDescent="0.35">
      <c r="A366" s="65"/>
      <c r="B366" s="94" t="s">
        <v>173</v>
      </c>
      <c r="C366" s="32" t="s">
        <v>2483</v>
      </c>
      <c r="D366" s="138" t="s">
        <v>2599</v>
      </c>
      <c r="E366" s="33" t="s">
        <v>70</v>
      </c>
      <c r="F366" s="97" t="str">
        <f>IF(E366="","",IF(COUNTIF(Paramètres!H:H,E366)=1,IF(Paramètres!$E$3=Paramètres!$A$23,"Belfort/Montbéliard",IF(Paramètres!$E$3=Paramètres!$A$24,"Doubs","Franche-Comté")),IF(COUNTIF(Paramètres!I:I,E366)=1,IF(Paramètres!$E$3=Paramètres!$A$23,"Belfort/Montbéliard",IF(Paramètres!$E$3=Paramètres!$A$24,"Belfort","Franche-Comté")),IF(COUNTIF(Paramètres!J:J,E366)=1,IF(Paramètres!$E$3=Paramètres!$A$25,"Franche-Comté","Haute-Saône"),IF(COUNTIF(Paramètres!K:K,E366)=1,IF(Paramètres!$E$3=Paramètres!$A$25,"Franche-Comté","Jura"),IF(COUNTIF(Paramètres!G:G,E366)=1,IF(Paramètres!$E$3=Paramètres!$A$23,"Besançon",IF(Paramètres!$E$3=Paramètres!$A$24,"Doubs","Franche-Comté")),"*** INCONNU ***"))))))</f>
        <v>Franche-Comté</v>
      </c>
      <c r="G366" s="37">
        <f>LOOKUP(Z366-Paramètres!$E$1,Paramètres!$A$1:$A$20)</f>
        <v>-12</v>
      </c>
      <c r="H366" s="37" t="str">
        <f>LOOKUP(G366,Paramètres!$A$1:$B$20)</f>
        <v>M1</v>
      </c>
      <c r="I366" s="37">
        <f t="shared" si="55"/>
        <v>5</v>
      </c>
      <c r="J366" s="116">
        <v>500</v>
      </c>
      <c r="K366" s="25" t="s">
        <v>456</v>
      </c>
      <c r="L366" s="47"/>
      <c r="M366" s="47"/>
      <c r="N366" s="52"/>
      <c r="O366" s="77" t="str">
        <f t="shared" si="56"/>
        <v>7H</v>
      </c>
      <c r="P366" s="91">
        <f t="shared" si="57"/>
        <v>700</v>
      </c>
      <c r="Q366" s="91">
        <f t="shared" si="58"/>
        <v>0</v>
      </c>
      <c r="R366" s="91">
        <f t="shared" si="59"/>
        <v>0</v>
      </c>
      <c r="S366" s="91">
        <f t="shared" si="60"/>
        <v>0</v>
      </c>
      <c r="T366" s="91">
        <f t="shared" si="61"/>
        <v>700</v>
      </c>
      <c r="U366" s="92" t="str">
        <f t="shared" si="62"/>
        <v>7H</v>
      </c>
      <c r="V366" s="93">
        <f t="shared" si="63"/>
        <v>0</v>
      </c>
      <c r="W366" s="92" t="str">
        <f t="shared" si="64"/>
        <v>7H</v>
      </c>
      <c r="X366" s="93">
        <f t="shared" si="65"/>
        <v>0</v>
      </c>
      <c r="Y366" s="36" t="str">
        <f ca="1">LOOKUP(G366,Paramètres!$A$1:$A$20,Paramètres!$C$1:$C$21)</f>
        <v>-13</v>
      </c>
      <c r="Z366" s="25">
        <v>2004</v>
      </c>
      <c r="AA366" s="25" t="s">
        <v>1156</v>
      </c>
      <c r="AB366" s="59"/>
      <c r="AC366" s="42"/>
      <c r="AD366" s="42" t="str">
        <f>IF(ISNA(VLOOKUP(D366,'Liste en forme Garçons'!$C:$C,1,FALSE)),"","*")</f>
        <v>*</v>
      </c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</row>
    <row r="367" spans="1:46" s="43" customFormat="1" x14ac:dyDescent="0.35">
      <c r="A367" s="65"/>
      <c r="B367" s="253" t="s">
        <v>81</v>
      </c>
      <c r="C367" s="250" t="s">
        <v>389</v>
      </c>
      <c r="D367" s="138" t="s">
        <v>1717</v>
      </c>
      <c r="E367" s="49" t="s">
        <v>1124</v>
      </c>
      <c r="F367" s="97" t="str">
        <f>IF(E367="","",IF(COUNTIF(Paramètres!H:H,E367)=1,IF(Paramètres!$E$3=Paramètres!$A$23,"Belfort/Montbéliard",IF(Paramètres!$E$3=Paramètres!$A$24,"Doubs","Franche-Comté")),IF(COUNTIF(Paramètres!I:I,E367)=1,IF(Paramètres!$E$3=Paramètres!$A$23,"Belfort/Montbéliard",IF(Paramètres!$E$3=Paramètres!$A$24,"Belfort","Franche-Comté")),IF(COUNTIF(Paramètres!J:J,E367)=1,IF(Paramètres!$E$3=Paramètres!$A$25,"Franche-Comté","Haute-Saône"),IF(COUNTIF(Paramètres!K:K,E367)=1,IF(Paramètres!$E$3=Paramètres!$A$25,"Franche-Comté","Jura"),IF(COUNTIF(Paramètres!G:G,E367)=1,IF(Paramètres!$E$3=Paramètres!$A$23,"Besançon",IF(Paramètres!$E$3=Paramètres!$A$24,"Doubs","Franche-Comté")),"*** INCONNU ***"))))))</f>
        <v>Franche-Comté</v>
      </c>
      <c r="G367" s="37">
        <f>LOOKUP(Z367-Paramètres!$E$1,Paramètres!$A$1:$A$20)</f>
        <v>-13</v>
      </c>
      <c r="H367" s="37" t="str">
        <f>LOOKUP(G367,Paramètres!$A$1:$B$20)</f>
        <v>M2</v>
      </c>
      <c r="I367" s="37">
        <f t="shared" si="55"/>
        <v>7</v>
      </c>
      <c r="J367" s="116">
        <v>703</v>
      </c>
      <c r="K367" s="25">
        <v>0</v>
      </c>
      <c r="L367" s="25"/>
      <c r="M367" s="25"/>
      <c r="N367" s="52"/>
      <c r="O367" s="77" t="str">
        <f t="shared" si="56"/>
        <v>0</v>
      </c>
      <c r="P367" s="91">
        <f t="shared" si="57"/>
        <v>0</v>
      </c>
      <c r="Q367" s="91">
        <f t="shared" si="58"/>
        <v>0</v>
      </c>
      <c r="R367" s="91">
        <f t="shared" si="59"/>
        <v>0</v>
      </c>
      <c r="S367" s="91">
        <f t="shared" si="60"/>
        <v>0</v>
      </c>
      <c r="T367" s="91">
        <f t="shared" si="61"/>
        <v>0</v>
      </c>
      <c r="U367" s="92" t="str">
        <f t="shared" si="62"/>
        <v>0</v>
      </c>
      <c r="V367" s="93">
        <f t="shared" si="63"/>
        <v>0</v>
      </c>
      <c r="W367" s="92" t="str">
        <f t="shared" si="64"/>
        <v>0</v>
      </c>
      <c r="X367" s="93">
        <f t="shared" si="65"/>
        <v>0</v>
      </c>
      <c r="Y367" s="36" t="str">
        <f ca="1">LOOKUP(G367,Paramètres!$A$1:$A$20,Paramètres!$C$1:$C$21)</f>
        <v>-13</v>
      </c>
      <c r="Z367" s="25">
        <v>2003</v>
      </c>
      <c r="AA367" s="25" t="s">
        <v>1156</v>
      </c>
      <c r="AB367" s="59" t="s">
        <v>3239</v>
      </c>
      <c r="AC367" s="42"/>
      <c r="AD367" s="42" t="str">
        <f>IF(ISNA(VLOOKUP(D367,'Liste en forme Garçons'!$C:$C,1,FALSE)),"","*")</f>
        <v>*</v>
      </c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</row>
    <row r="368" spans="1:46" s="43" customFormat="1" x14ac:dyDescent="0.35">
      <c r="A368" s="65"/>
      <c r="B368" s="94" t="s">
        <v>699</v>
      </c>
      <c r="C368" s="32" t="s">
        <v>348</v>
      </c>
      <c r="D368" s="138" t="s">
        <v>3332</v>
      </c>
      <c r="E368" s="49" t="s">
        <v>86</v>
      </c>
      <c r="F368" s="97" t="str">
        <f>IF(E368="","",IF(COUNTIF(Paramètres!H:H,E368)=1,IF(Paramètres!$E$3=Paramètres!$A$23,"Belfort/Montbéliard",IF(Paramètres!$E$3=Paramètres!$A$24,"Doubs","Franche-Comté")),IF(COUNTIF(Paramètres!I:I,E368)=1,IF(Paramètres!$E$3=Paramètres!$A$23,"Belfort/Montbéliard",IF(Paramètres!$E$3=Paramètres!$A$24,"Belfort","Franche-Comté")),IF(COUNTIF(Paramètres!J:J,E368)=1,IF(Paramètres!$E$3=Paramètres!$A$25,"Franche-Comté","Haute-Saône"),IF(COUNTIF(Paramètres!K:K,E368)=1,IF(Paramètres!$E$3=Paramètres!$A$25,"Franche-Comté","Jura"),IF(COUNTIF(Paramètres!G:G,E368)=1,IF(Paramètres!$E$3=Paramètres!$A$23,"Besançon",IF(Paramètres!$E$3=Paramètres!$A$24,"Doubs","Franche-Comté")),"*** INCONNU ***"))))))</f>
        <v>Franche-Comté</v>
      </c>
      <c r="G368" s="37">
        <f>LOOKUP(Z368-Paramètres!$E$1,Paramètres!$A$1:$A$20)</f>
        <v>-13</v>
      </c>
      <c r="H368" s="37" t="str">
        <f>LOOKUP(G368,Paramètres!$A$1:$B$20)</f>
        <v>M2</v>
      </c>
      <c r="I368" s="37">
        <f t="shared" si="55"/>
        <v>5</v>
      </c>
      <c r="J368" s="116">
        <v>514</v>
      </c>
      <c r="K368" s="47">
        <v>0</v>
      </c>
      <c r="L368" s="47"/>
      <c r="M368" s="25"/>
      <c r="N368" s="52"/>
      <c r="O368" s="77" t="str">
        <f t="shared" si="56"/>
        <v>0</v>
      </c>
      <c r="P368" s="91">
        <f t="shared" si="57"/>
        <v>0</v>
      </c>
      <c r="Q368" s="91">
        <f t="shared" si="58"/>
        <v>0</v>
      </c>
      <c r="R368" s="91">
        <f t="shared" si="59"/>
        <v>0</v>
      </c>
      <c r="S368" s="91">
        <f t="shared" si="60"/>
        <v>0</v>
      </c>
      <c r="T368" s="91">
        <f t="shared" si="61"/>
        <v>0</v>
      </c>
      <c r="U368" s="92" t="str">
        <f t="shared" si="62"/>
        <v>0</v>
      </c>
      <c r="V368" s="93">
        <f t="shared" si="63"/>
        <v>0</v>
      </c>
      <c r="W368" s="92" t="str">
        <f t="shared" si="64"/>
        <v>0</v>
      </c>
      <c r="X368" s="93">
        <f t="shared" si="65"/>
        <v>0</v>
      </c>
      <c r="Y368" s="36" t="str">
        <f ca="1">LOOKUP(G368,Paramètres!$A$1:$A$20,Paramètres!$C$1:$C$21)</f>
        <v>-13</v>
      </c>
      <c r="Z368" s="25">
        <v>2003</v>
      </c>
      <c r="AA368" s="25" t="s">
        <v>1156</v>
      </c>
      <c r="AB368" s="59" t="s">
        <v>3244</v>
      </c>
      <c r="AC368" s="42"/>
      <c r="AD368" s="42" t="str">
        <f>IF(ISNA(VLOOKUP(D368,'Liste en forme Garçons'!$C:$C,1,FALSE)),"","*")</f>
        <v>*</v>
      </c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</row>
    <row r="369" spans="1:46" s="43" customFormat="1" x14ac:dyDescent="0.35">
      <c r="A369" s="65"/>
      <c r="B369" s="94" t="s">
        <v>88</v>
      </c>
      <c r="C369" s="32" t="s">
        <v>311</v>
      </c>
      <c r="D369" s="138" t="s">
        <v>1736</v>
      </c>
      <c r="E369" s="33" t="s">
        <v>56</v>
      </c>
      <c r="F369" s="97" t="str">
        <f>IF(E369="","",IF(COUNTIF(Paramètres!H:H,E369)=1,IF(Paramètres!$E$3=Paramètres!$A$23,"Belfort/Montbéliard",IF(Paramètres!$E$3=Paramètres!$A$24,"Doubs","Franche-Comté")),IF(COUNTIF(Paramètres!I:I,E369)=1,IF(Paramètres!$E$3=Paramètres!$A$23,"Belfort/Montbéliard",IF(Paramètres!$E$3=Paramètres!$A$24,"Belfort","Franche-Comté")),IF(COUNTIF(Paramètres!J:J,E369)=1,IF(Paramètres!$E$3=Paramètres!$A$25,"Franche-Comté","Haute-Saône"),IF(COUNTIF(Paramètres!K:K,E369)=1,IF(Paramètres!$E$3=Paramètres!$A$25,"Franche-Comté","Jura"),IF(COUNTIF(Paramètres!G:G,E369)=1,IF(Paramètres!$E$3=Paramètres!$A$23,"Besançon",IF(Paramètres!$E$3=Paramètres!$A$24,"Doubs","Franche-Comté")),"*** INCONNU ***"))))))</f>
        <v>Franche-Comté</v>
      </c>
      <c r="G369" s="37">
        <f>LOOKUP(Z369-Paramètres!$E$1,Paramètres!$A$1:$A$20)</f>
        <v>-12</v>
      </c>
      <c r="H369" s="37" t="str">
        <f>LOOKUP(G369,Paramètres!$A$1:$B$20)</f>
        <v>M1</v>
      </c>
      <c r="I369" s="37">
        <f t="shared" si="55"/>
        <v>5</v>
      </c>
      <c r="J369" s="116">
        <v>500</v>
      </c>
      <c r="K369" s="25">
        <v>0</v>
      </c>
      <c r="L369" s="47"/>
      <c r="M369" s="47"/>
      <c r="N369" s="38"/>
      <c r="O369" s="77" t="str">
        <f t="shared" si="56"/>
        <v>0</v>
      </c>
      <c r="P369" s="91">
        <f t="shared" si="57"/>
        <v>0</v>
      </c>
      <c r="Q369" s="91">
        <f t="shared" si="58"/>
        <v>0</v>
      </c>
      <c r="R369" s="91">
        <f t="shared" si="59"/>
        <v>0</v>
      </c>
      <c r="S369" s="91">
        <f t="shared" si="60"/>
        <v>0</v>
      </c>
      <c r="T369" s="91">
        <f t="shared" si="61"/>
        <v>0</v>
      </c>
      <c r="U369" s="92" t="str">
        <f t="shared" si="62"/>
        <v>0</v>
      </c>
      <c r="V369" s="93">
        <f t="shared" si="63"/>
        <v>0</v>
      </c>
      <c r="W369" s="92" t="str">
        <f t="shared" si="64"/>
        <v>0</v>
      </c>
      <c r="X369" s="93">
        <f t="shared" si="65"/>
        <v>0</v>
      </c>
      <c r="Y369" s="36" t="str">
        <f ca="1">LOOKUP(G369,Paramètres!$A$1:$A$20,Paramètres!$C$1:$C$21)</f>
        <v>-13</v>
      </c>
      <c r="Z369" s="25">
        <v>2004</v>
      </c>
      <c r="AA369" s="25" t="s">
        <v>1156</v>
      </c>
      <c r="AB369" s="59" t="s">
        <v>3244</v>
      </c>
      <c r="AC369" s="42"/>
      <c r="AD369" s="42" t="str">
        <f>IF(ISNA(VLOOKUP(D369,'Liste en forme Garçons'!$C:$C,1,FALSE)),"","*")</f>
        <v>*</v>
      </c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</row>
    <row r="370" spans="1:46" s="43" customFormat="1" x14ac:dyDescent="0.35">
      <c r="A370" s="65"/>
      <c r="B370" s="94" t="s">
        <v>340</v>
      </c>
      <c r="C370" s="32" t="s">
        <v>1183</v>
      </c>
      <c r="D370" s="138" t="s">
        <v>1820</v>
      </c>
      <c r="E370" s="49" t="s">
        <v>1121</v>
      </c>
      <c r="F370" s="97" t="str">
        <f>IF(E370="","",IF(COUNTIF(Paramètres!H:H,E370)=1,IF(Paramètres!$E$3=Paramètres!$A$23,"Belfort/Montbéliard",IF(Paramètres!$E$3=Paramètres!$A$24,"Doubs","Franche-Comté")),IF(COUNTIF(Paramètres!I:I,E370)=1,IF(Paramètres!$E$3=Paramètres!$A$23,"Belfort/Montbéliard",IF(Paramètres!$E$3=Paramètres!$A$24,"Belfort","Franche-Comté")),IF(COUNTIF(Paramètres!J:J,E370)=1,IF(Paramètres!$E$3=Paramètres!$A$25,"Franche-Comté","Haute-Saône"),IF(COUNTIF(Paramètres!K:K,E370)=1,IF(Paramètres!$E$3=Paramètres!$A$25,"Franche-Comté","Jura"),IF(COUNTIF(Paramètres!G:G,E370)=1,IF(Paramètres!$E$3=Paramètres!$A$23,"Besançon",IF(Paramètres!$E$3=Paramètres!$A$24,"Doubs","Franche-Comté")),"*** INCONNU ***"))))))</f>
        <v>Franche-Comté</v>
      </c>
      <c r="G370" s="37">
        <f>LOOKUP(Z370-Paramètres!$E$1,Paramètres!$A$1:$A$20)</f>
        <v>-12</v>
      </c>
      <c r="H370" s="37" t="str">
        <f>LOOKUP(G370,Paramètres!$A$1:$B$20)</f>
        <v>M1</v>
      </c>
      <c r="I370" s="37">
        <f t="shared" si="55"/>
        <v>5</v>
      </c>
      <c r="J370" s="116">
        <v>500</v>
      </c>
      <c r="K370" s="47">
        <v>0</v>
      </c>
      <c r="L370" s="47"/>
      <c r="M370" s="47"/>
      <c r="N370" s="38"/>
      <c r="O370" s="77" t="str">
        <f t="shared" si="56"/>
        <v>0</v>
      </c>
      <c r="P370" s="91">
        <f t="shared" si="57"/>
        <v>0</v>
      </c>
      <c r="Q370" s="91">
        <f t="shared" si="58"/>
        <v>0</v>
      </c>
      <c r="R370" s="91">
        <f t="shared" si="59"/>
        <v>0</v>
      </c>
      <c r="S370" s="91">
        <f t="shared" si="60"/>
        <v>0</v>
      </c>
      <c r="T370" s="91">
        <f t="shared" si="61"/>
        <v>0</v>
      </c>
      <c r="U370" s="92" t="str">
        <f t="shared" si="62"/>
        <v>0</v>
      </c>
      <c r="V370" s="93">
        <f t="shared" si="63"/>
        <v>0</v>
      </c>
      <c r="W370" s="92" t="str">
        <f t="shared" si="64"/>
        <v>0</v>
      </c>
      <c r="X370" s="93">
        <f t="shared" si="65"/>
        <v>0</v>
      </c>
      <c r="Y370" s="36" t="str">
        <f ca="1">LOOKUP(G370,Paramètres!$A$1:$A$20,Paramètres!$C$1:$C$21)</f>
        <v>-13</v>
      </c>
      <c r="Z370" s="25">
        <v>2004</v>
      </c>
      <c r="AA370" s="25" t="s">
        <v>1156</v>
      </c>
      <c r="AB370" s="59" t="s">
        <v>3245</v>
      </c>
      <c r="AC370" s="42"/>
      <c r="AD370" s="42" t="str">
        <f>IF(ISNA(VLOOKUP(D370,'Liste en forme Garçons'!$C:$C,1,FALSE)),"","*")</f>
        <v>*</v>
      </c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</row>
    <row r="371" spans="1:46" s="43" customFormat="1" x14ac:dyDescent="0.35">
      <c r="A371" s="65"/>
      <c r="B371" s="94" t="s">
        <v>120</v>
      </c>
      <c r="C371" s="32" t="s">
        <v>3012</v>
      </c>
      <c r="D371" s="138" t="s">
        <v>3069</v>
      </c>
      <c r="E371" s="49" t="s">
        <v>2984</v>
      </c>
      <c r="F371" s="97" t="str">
        <f>IF(E371="","",IF(COUNTIF(Paramètres!H:H,E371)=1,IF(Paramètres!$E$3=Paramètres!$A$23,"Belfort/Montbéliard",IF(Paramètres!$E$3=Paramètres!$A$24,"Doubs","Franche-Comté")),IF(COUNTIF(Paramètres!I:I,E371)=1,IF(Paramètres!$E$3=Paramètres!$A$23,"Belfort/Montbéliard",IF(Paramètres!$E$3=Paramètres!$A$24,"Belfort","Franche-Comté")),IF(COUNTIF(Paramètres!J:J,E371)=1,IF(Paramètres!$E$3=Paramètres!$A$25,"Franche-Comté","Haute-Saône"),IF(COUNTIF(Paramètres!K:K,E371)=1,IF(Paramètres!$E$3=Paramètres!$A$25,"Franche-Comté","Jura"),IF(COUNTIF(Paramètres!G:G,E371)=1,IF(Paramètres!$E$3=Paramètres!$A$23,"Besançon",IF(Paramètres!$E$3=Paramètres!$A$24,"Doubs","Franche-Comté")),"*** INCONNU ***"))))))</f>
        <v>Franche-Comté</v>
      </c>
      <c r="G371" s="37">
        <f>LOOKUP(Z371-Paramètres!$E$1,Paramètres!$A$1:$A$20)</f>
        <v>-12</v>
      </c>
      <c r="H371" s="37" t="str">
        <f>LOOKUP(G371,Paramètres!$A$1:$B$20)</f>
        <v>M1</v>
      </c>
      <c r="I371" s="37">
        <f t="shared" si="55"/>
        <v>5</v>
      </c>
      <c r="J371" s="116">
        <v>500</v>
      </c>
      <c r="K371" s="47">
        <v>0</v>
      </c>
      <c r="L371" s="47"/>
      <c r="M371" s="25"/>
      <c r="N371" s="52"/>
      <c r="O371" s="77" t="str">
        <f t="shared" si="56"/>
        <v>0</v>
      </c>
      <c r="P371" s="91">
        <f t="shared" si="57"/>
        <v>0</v>
      </c>
      <c r="Q371" s="91">
        <f t="shared" si="58"/>
        <v>0</v>
      </c>
      <c r="R371" s="91">
        <f t="shared" si="59"/>
        <v>0</v>
      </c>
      <c r="S371" s="91">
        <f t="shared" si="60"/>
        <v>0</v>
      </c>
      <c r="T371" s="91">
        <f t="shared" si="61"/>
        <v>0</v>
      </c>
      <c r="U371" s="92" t="str">
        <f t="shared" si="62"/>
        <v>0</v>
      </c>
      <c r="V371" s="93">
        <f t="shared" si="63"/>
        <v>0</v>
      </c>
      <c r="W371" s="92" t="str">
        <f t="shared" si="64"/>
        <v>0</v>
      </c>
      <c r="X371" s="93">
        <f t="shared" si="65"/>
        <v>0</v>
      </c>
      <c r="Y371" s="36" t="str">
        <f ca="1">LOOKUP(G371,Paramètres!$A$1:$A$20,Paramètres!$C$1:$C$21)</f>
        <v>-13</v>
      </c>
      <c r="Z371" s="25">
        <v>2004</v>
      </c>
      <c r="AA371" s="25" t="s">
        <v>1156</v>
      </c>
      <c r="AB371" s="59" t="s">
        <v>3244</v>
      </c>
      <c r="AC371" s="42"/>
      <c r="AD371" s="42" t="str">
        <f>IF(ISNA(VLOOKUP(D371,'Liste en forme Garçons'!$C:$C,1,FALSE)),"","*")</f>
        <v>*</v>
      </c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</row>
    <row r="372" spans="1:46" s="43" customFormat="1" x14ac:dyDescent="0.35">
      <c r="A372" s="65"/>
      <c r="B372" s="94" t="s">
        <v>142</v>
      </c>
      <c r="C372" s="32" t="s">
        <v>3333</v>
      </c>
      <c r="D372" s="138" t="s">
        <v>3334</v>
      </c>
      <c r="E372" s="49" t="s">
        <v>335</v>
      </c>
      <c r="F372" s="97" t="str">
        <f>IF(E372="","",IF(COUNTIF(Paramètres!H:H,E372)=1,IF(Paramètres!$E$3=Paramètres!$A$23,"Belfort/Montbéliard",IF(Paramètres!$E$3=Paramètres!$A$24,"Doubs","Franche-Comté")),IF(COUNTIF(Paramètres!I:I,E372)=1,IF(Paramètres!$E$3=Paramètres!$A$23,"Belfort/Montbéliard",IF(Paramètres!$E$3=Paramètres!$A$24,"Belfort","Franche-Comté")),IF(COUNTIF(Paramètres!J:J,E372)=1,IF(Paramètres!$E$3=Paramètres!$A$25,"Franche-Comté","Haute-Saône"),IF(COUNTIF(Paramètres!K:K,E372)=1,IF(Paramètres!$E$3=Paramètres!$A$25,"Franche-Comté","Jura"),IF(COUNTIF(Paramètres!G:G,E372)=1,IF(Paramètres!$E$3=Paramètres!$A$23,"Besançon",IF(Paramètres!$E$3=Paramètres!$A$24,"Doubs","Franche-Comté")),"*** INCONNU ***"))))))</f>
        <v>Franche-Comté</v>
      </c>
      <c r="G372" s="37">
        <f>LOOKUP(Z372-Paramètres!$E$1,Paramètres!$A$1:$A$20)</f>
        <v>-12</v>
      </c>
      <c r="H372" s="37" t="str">
        <f>LOOKUP(G372,Paramètres!$A$1:$B$20)</f>
        <v>M1</v>
      </c>
      <c r="I372" s="37">
        <f t="shared" si="55"/>
        <v>5</v>
      </c>
      <c r="J372" s="116">
        <v>500</v>
      </c>
      <c r="K372" s="47">
        <v>0</v>
      </c>
      <c r="L372" s="47"/>
      <c r="M372" s="25"/>
      <c r="N372" s="52"/>
      <c r="O372" s="77" t="str">
        <f t="shared" si="56"/>
        <v>0</v>
      </c>
      <c r="P372" s="91">
        <f t="shared" si="57"/>
        <v>0</v>
      </c>
      <c r="Q372" s="91">
        <f t="shared" si="58"/>
        <v>0</v>
      </c>
      <c r="R372" s="91">
        <f t="shared" si="59"/>
        <v>0</v>
      </c>
      <c r="S372" s="91">
        <f t="shared" si="60"/>
        <v>0</v>
      </c>
      <c r="T372" s="91">
        <f t="shared" si="61"/>
        <v>0</v>
      </c>
      <c r="U372" s="92" t="str">
        <f t="shared" si="62"/>
        <v>0</v>
      </c>
      <c r="V372" s="93">
        <f t="shared" si="63"/>
        <v>0</v>
      </c>
      <c r="W372" s="92" t="str">
        <f t="shared" si="64"/>
        <v>0</v>
      </c>
      <c r="X372" s="93">
        <f t="shared" si="65"/>
        <v>0</v>
      </c>
      <c r="Y372" s="36" t="str">
        <f ca="1">LOOKUP(G372,Paramètres!$A$1:$A$20,Paramètres!$C$1:$C$21)</f>
        <v>-13</v>
      </c>
      <c r="Z372" s="25">
        <v>2004</v>
      </c>
      <c r="AA372" s="25" t="s">
        <v>1156</v>
      </c>
      <c r="AB372" s="59" t="s">
        <v>3293</v>
      </c>
      <c r="AC372" s="42"/>
      <c r="AD372" s="42" t="str">
        <f>IF(ISNA(VLOOKUP(D372,'Liste en forme Garçons'!$C:$C,1,FALSE)),"","*")</f>
        <v>*</v>
      </c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</row>
    <row r="373" spans="1:46" s="43" customFormat="1" x14ac:dyDescent="0.35">
      <c r="A373" s="65"/>
      <c r="B373" s="94" t="s">
        <v>132</v>
      </c>
      <c r="C373" s="32" t="s">
        <v>3335</v>
      </c>
      <c r="D373" s="138" t="s">
        <v>3336</v>
      </c>
      <c r="E373" s="49" t="s">
        <v>861</v>
      </c>
      <c r="F373" s="97" t="str">
        <f>IF(E373="","",IF(COUNTIF(Paramètres!H:H,E373)=1,IF(Paramètres!$E$3=Paramètres!$A$23,"Belfort/Montbéliard",IF(Paramètres!$E$3=Paramètres!$A$24,"Doubs","Franche-Comté")),IF(COUNTIF(Paramètres!I:I,E373)=1,IF(Paramètres!$E$3=Paramètres!$A$23,"Belfort/Montbéliard",IF(Paramètres!$E$3=Paramètres!$A$24,"Belfort","Franche-Comté")),IF(COUNTIF(Paramètres!J:J,E373)=1,IF(Paramètres!$E$3=Paramètres!$A$25,"Franche-Comté","Haute-Saône"),IF(COUNTIF(Paramètres!K:K,E373)=1,IF(Paramètres!$E$3=Paramètres!$A$25,"Franche-Comté","Jura"),IF(COUNTIF(Paramètres!G:G,E373)=1,IF(Paramètres!$E$3=Paramètres!$A$23,"Besançon",IF(Paramètres!$E$3=Paramètres!$A$24,"Doubs","Franche-Comté")),"*** INCONNU ***"))))))</f>
        <v>Franche-Comté</v>
      </c>
      <c r="G373" s="37">
        <f>LOOKUP(Z373-Paramètres!$E$1,Paramètres!$A$1:$A$20)</f>
        <v>-12</v>
      </c>
      <c r="H373" s="37" t="str">
        <f>LOOKUP(G373,Paramètres!$A$1:$B$20)</f>
        <v>M1</v>
      </c>
      <c r="I373" s="37">
        <f t="shared" si="55"/>
        <v>5</v>
      </c>
      <c r="J373" s="116">
        <v>500</v>
      </c>
      <c r="K373" s="47">
        <v>0</v>
      </c>
      <c r="L373" s="47"/>
      <c r="M373" s="25"/>
      <c r="N373" s="52"/>
      <c r="O373" s="77" t="str">
        <f t="shared" si="56"/>
        <v>0</v>
      </c>
      <c r="P373" s="91">
        <f t="shared" si="57"/>
        <v>0</v>
      </c>
      <c r="Q373" s="91">
        <f t="shared" si="58"/>
        <v>0</v>
      </c>
      <c r="R373" s="91">
        <f t="shared" si="59"/>
        <v>0</v>
      </c>
      <c r="S373" s="91">
        <f t="shared" si="60"/>
        <v>0</v>
      </c>
      <c r="T373" s="91">
        <f t="shared" si="61"/>
        <v>0</v>
      </c>
      <c r="U373" s="92" t="str">
        <f t="shared" si="62"/>
        <v>0</v>
      </c>
      <c r="V373" s="93">
        <f t="shared" si="63"/>
        <v>0</v>
      </c>
      <c r="W373" s="92" t="str">
        <f t="shared" si="64"/>
        <v>0</v>
      </c>
      <c r="X373" s="93">
        <f t="shared" si="65"/>
        <v>0</v>
      </c>
      <c r="Y373" s="36" t="str">
        <f ca="1">LOOKUP(G373,Paramètres!$A$1:$A$20,Paramètres!$C$1:$C$21)</f>
        <v>-13</v>
      </c>
      <c r="Z373" s="25">
        <v>2004</v>
      </c>
      <c r="AA373" s="25" t="s">
        <v>1156</v>
      </c>
      <c r="AB373" s="59" t="s">
        <v>3244</v>
      </c>
      <c r="AC373" s="42"/>
      <c r="AD373" s="42" t="str">
        <f>IF(ISNA(VLOOKUP(D373,'Liste en forme Garçons'!$C:$C,1,FALSE)),"","*")</f>
        <v>*</v>
      </c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</row>
    <row r="374" spans="1:46" s="43" customFormat="1" x14ac:dyDescent="0.35">
      <c r="A374" s="65"/>
      <c r="B374" s="94" t="s">
        <v>19</v>
      </c>
      <c r="C374" s="32" t="s">
        <v>170</v>
      </c>
      <c r="D374" s="139" t="s">
        <v>1748</v>
      </c>
      <c r="E374" s="254" t="s">
        <v>56</v>
      </c>
      <c r="F374" s="97" t="str">
        <f>IF(E374="","",IF(COUNTIF(Paramètres!H:H,E374)=1,IF(Paramètres!$E$3=Paramètres!$A$23,"Belfort/Montbéliard",IF(Paramètres!$E$3=Paramètres!$A$24,"Doubs","Franche-Comté")),IF(COUNTIF(Paramètres!I:I,E374)=1,IF(Paramètres!$E$3=Paramètres!$A$23,"Belfort/Montbéliard",IF(Paramètres!$E$3=Paramètres!$A$24,"Belfort","Franche-Comté")),IF(COUNTIF(Paramètres!J:J,E374)=1,IF(Paramètres!$E$3=Paramètres!$A$25,"Franche-Comté","Haute-Saône"),IF(COUNTIF(Paramètres!K:K,E374)=1,IF(Paramètres!$E$3=Paramètres!$A$25,"Franche-Comté","Jura"),IF(COUNTIF(Paramètres!G:G,E374)=1,IF(Paramètres!$E$3=Paramètres!$A$23,"Besançon",IF(Paramètres!$E$3=Paramètres!$A$24,"Doubs","Franche-Comté")),"*** INCONNU ***"))))))</f>
        <v>Franche-Comté</v>
      </c>
      <c r="G374" s="37">
        <f>LOOKUP(Z374-Paramètres!$E$1,Paramètres!$A$1:$A$20)</f>
        <v>-13</v>
      </c>
      <c r="H374" s="37" t="str">
        <f>LOOKUP(G374,Paramètres!$A$1:$B$20)</f>
        <v>M2</v>
      </c>
      <c r="I374" s="37">
        <f t="shared" si="55"/>
        <v>5</v>
      </c>
      <c r="J374" s="116">
        <v>500</v>
      </c>
      <c r="K374" s="25">
        <v>0</v>
      </c>
      <c r="L374" s="47"/>
      <c r="M374" s="47"/>
      <c r="N374" s="38"/>
      <c r="O374" s="77" t="str">
        <f t="shared" si="56"/>
        <v>0</v>
      </c>
      <c r="P374" s="91">
        <f t="shared" si="57"/>
        <v>0</v>
      </c>
      <c r="Q374" s="91">
        <f t="shared" si="58"/>
        <v>0</v>
      </c>
      <c r="R374" s="91">
        <f t="shared" si="59"/>
        <v>0</v>
      </c>
      <c r="S374" s="91">
        <f t="shared" si="60"/>
        <v>0</v>
      </c>
      <c r="T374" s="91">
        <f t="shared" si="61"/>
        <v>0</v>
      </c>
      <c r="U374" s="92" t="str">
        <f t="shared" si="62"/>
        <v>0</v>
      </c>
      <c r="V374" s="93">
        <f t="shared" si="63"/>
        <v>0</v>
      </c>
      <c r="W374" s="92" t="str">
        <f t="shared" si="64"/>
        <v>0</v>
      </c>
      <c r="X374" s="93">
        <f t="shared" si="65"/>
        <v>0</v>
      </c>
      <c r="Y374" s="36" t="str">
        <f ca="1">LOOKUP(G374,Paramètres!$A$1:$A$20,Paramètres!$C$1:$C$21)</f>
        <v>-13</v>
      </c>
      <c r="Z374" s="25">
        <v>2003</v>
      </c>
      <c r="AA374" s="25" t="s">
        <v>1156</v>
      </c>
      <c r="AB374" s="59" t="s">
        <v>3244</v>
      </c>
      <c r="AC374" s="42"/>
      <c r="AD374" s="42" t="str">
        <f>IF(ISNA(VLOOKUP(D374,'Liste en forme Garçons'!$C:$C,1,FALSE)),"","*")</f>
        <v>*</v>
      </c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</row>
    <row r="375" spans="1:46" s="43" customFormat="1" x14ac:dyDescent="0.35">
      <c r="A375" s="65"/>
      <c r="B375" s="94" t="s">
        <v>3337</v>
      </c>
      <c r="C375" s="32" t="s">
        <v>3338</v>
      </c>
      <c r="D375" s="138" t="s">
        <v>3339</v>
      </c>
      <c r="E375" s="49" t="s">
        <v>33</v>
      </c>
      <c r="F375" s="97" t="str">
        <f>IF(E375="","",IF(COUNTIF(Paramètres!H:H,E375)=1,IF(Paramètres!$E$3=Paramètres!$A$23,"Belfort/Montbéliard",IF(Paramètres!$E$3=Paramètres!$A$24,"Doubs","Franche-Comté")),IF(COUNTIF(Paramètres!I:I,E375)=1,IF(Paramètres!$E$3=Paramètres!$A$23,"Belfort/Montbéliard",IF(Paramètres!$E$3=Paramètres!$A$24,"Belfort","Franche-Comté")),IF(COUNTIF(Paramètres!J:J,E375)=1,IF(Paramètres!$E$3=Paramètres!$A$25,"Franche-Comté","Haute-Saône"),IF(COUNTIF(Paramètres!K:K,E375)=1,IF(Paramètres!$E$3=Paramètres!$A$25,"Franche-Comté","Jura"),IF(COUNTIF(Paramètres!G:G,E375)=1,IF(Paramètres!$E$3=Paramètres!$A$23,"Besançon",IF(Paramètres!$E$3=Paramètres!$A$24,"Doubs","Franche-Comté")),"*** INCONNU ***"))))))</f>
        <v>Franche-Comté</v>
      </c>
      <c r="G375" s="37">
        <f>LOOKUP(Z375-Paramètres!$E$1,Paramètres!$A$1:$A$20)</f>
        <v>-13</v>
      </c>
      <c r="H375" s="37" t="str">
        <f>LOOKUP(G375,Paramètres!$A$1:$B$20)</f>
        <v>M2</v>
      </c>
      <c r="I375" s="37">
        <f t="shared" si="55"/>
        <v>5</v>
      </c>
      <c r="J375" s="116">
        <v>500</v>
      </c>
      <c r="K375" s="47">
        <v>0</v>
      </c>
      <c r="L375" s="47"/>
      <c r="M375" s="25"/>
      <c r="N375" s="52"/>
      <c r="O375" s="77" t="str">
        <f t="shared" si="56"/>
        <v>0</v>
      </c>
      <c r="P375" s="91">
        <f t="shared" si="57"/>
        <v>0</v>
      </c>
      <c r="Q375" s="91">
        <f t="shared" si="58"/>
        <v>0</v>
      </c>
      <c r="R375" s="91">
        <f t="shared" si="59"/>
        <v>0</v>
      </c>
      <c r="S375" s="91">
        <f t="shared" si="60"/>
        <v>0</v>
      </c>
      <c r="T375" s="91">
        <f t="shared" si="61"/>
        <v>0</v>
      </c>
      <c r="U375" s="92" t="str">
        <f t="shared" si="62"/>
        <v>0</v>
      </c>
      <c r="V375" s="93">
        <f t="shared" si="63"/>
        <v>0</v>
      </c>
      <c r="W375" s="92" t="str">
        <f t="shared" si="64"/>
        <v>0</v>
      </c>
      <c r="X375" s="93">
        <f t="shared" si="65"/>
        <v>0</v>
      </c>
      <c r="Y375" s="36" t="str">
        <f ca="1">LOOKUP(G375,Paramètres!$A$1:$A$20,Paramètres!$C$1:$C$21)</f>
        <v>-13</v>
      </c>
      <c r="Z375" s="25">
        <v>2003</v>
      </c>
      <c r="AA375" s="25" t="s">
        <v>1156</v>
      </c>
      <c r="AB375" s="59" t="s">
        <v>3245</v>
      </c>
      <c r="AC375" s="42"/>
      <c r="AD375" s="42" t="str">
        <f>IF(ISNA(VLOOKUP(D375,'Liste en forme Garçons'!$C:$C,1,FALSE)),"","*")</f>
        <v>*</v>
      </c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</row>
    <row r="376" spans="1:46" s="43" customFormat="1" x14ac:dyDescent="0.35">
      <c r="A376" s="65"/>
      <c r="B376" s="94" t="s">
        <v>420</v>
      </c>
      <c r="C376" s="32" t="s">
        <v>924</v>
      </c>
      <c r="D376" s="138" t="s">
        <v>1335</v>
      </c>
      <c r="E376" s="33" t="s">
        <v>1125</v>
      </c>
      <c r="F376" s="97" t="str">
        <f>IF(E376="","",IF(COUNTIF(Paramètres!H:H,E376)=1,IF(Paramètres!$E$3=Paramètres!$A$23,"Belfort/Montbéliard",IF(Paramètres!$E$3=Paramètres!$A$24,"Doubs","Franche-Comté")),IF(COUNTIF(Paramètres!I:I,E376)=1,IF(Paramètres!$E$3=Paramètres!$A$23,"Belfort/Montbéliard",IF(Paramètres!$E$3=Paramètres!$A$24,"Belfort","Franche-Comté")),IF(COUNTIF(Paramètres!J:J,E376)=1,IF(Paramètres!$E$3=Paramètres!$A$25,"Franche-Comté","Haute-Saône"),IF(COUNTIF(Paramètres!K:K,E376)=1,IF(Paramètres!$E$3=Paramètres!$A$25,"Franche-Comté","Jura"),IF(COUNTIF(Paramètres!G:G,E376)=1,IF(Paramètres!$E$3=Paramètres!$A$23,"Besançon",IF(Paramètres!$E$3=Paramètres!$A$24,"Doubs","Franche-Comté")),"*** INCONNU ***"))))))</f>
        <v>Franche-Comté</v>
      </c>
      <c r="G376" s="37">
        <f>LOOKUP(Z376-Paramètres!$E$1,Paramètres!$A$1:$A$20)</f>
        <v>-13</v>
      </c>
      <c r="H376" s="37" t="str">
        <f>LOOKUP(G376,Paramètres!$A$1:$B$20)</f>
        <v>M2</v>
      </c>
      <c r="I376" s="37">
        <f t="shared" si="55"/>
        <v>5</v>
      </c>
      <c r="J376" s="116">
        <v>500</v>
      </c>
      <c r="K376" s="25">
        <v>0</v>
      </c>
      <c r="L376" s="47"/>
      <c r="M376" s="47"/>
      <c r="N376" s="52"/>
      <c r="O376" s="77" t="str">
        <f t="shared" si="56"/>
        <v>0</v>
      </c>
      <c r="P376" s="91">
        <f t="shared" si="57"/>
        <v>0</v>
      </c>
      <c r="Q376" s="91">
        <f t="shared" si="58"/>
        <v>0</v>
      </c>
      <c r="R376" s="91">
        <f t="shared" si="59"/>
        <v>0</v>
      </c>
      <c r="S376" s="91">
        <f t="shared" si="60"/>
        <v>0</v>
      </c>
      <c r="T376" s="91">
        <f t="shared" si="61"/>
        <v>0</v>
      </c>
      <c r="U376" s="92" t="str">
        <f t="shared" si="62"/>
        <v>0</v>
      </c>
      <c r="V376" s="93">
        <f t="shared" si="63"/>
        <v>0</v>
      </c>
      <c r="W376" s="92" t="str">
        <f t="shared" si="64"/>
        <v>0</v>
      </c>
      <c r="X376" s="93">
        <f t="shared" si="65"/>
        <v>0</v>
      </c>
      <c r="Y376" s="36" t="str">
        <f ca="1">LOOKUP(G376,Paramètres!$A$1:$A$20,Paramètres!$C$1:$C$21)</f>
        <v>-13</v>
      </c>
      <c r="Z376" s="25">
        <v>2003</v>
      </c>
      <c r="AA376" s="25" t="s">
        <v>1156</v>
      </c>
      <c r="AB376" s="59" t="s">
        <v>3244</v>
      </c>
      <c r="AC376" s="42"/>
      <c r="AD376" s="42" t="str">
        <f>IF(ISNA(VLOOKUP(D376,'Liste en forme Garçons'!$C:$C,1,FALSE)),"","*")</f>
        <v>*</v>
      </c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</row>
    <row r="377" spans="1:46" s="43" customFormat="1" x14ac:dyDescent="0.35">
      <c r="A377" s="65"/>
      <c r="B377" s="94" t="s">
        <v>889</v>
      </c>
      <c r="C377" s="32" t="s">
        <v>1199</v>
      </c>
      <c r="D377" s="138" t="s">
        <v>1502</v>
      </c>
      <c r="E377" s="49" t="s">
        <v>672</v>
      </c>
      <c r="F377" s="97" t="str">
        <f>IF(E377="","",IF(COUNTIF(Paramètres!H:H,E377)=1,IF(Paramètres!$E$3=Paramètres!$A$23,"Belfort/Montbéliard",IF(Paramètres!$E$3=Paramètres!$A$24,"Doubs","Franche-Comté")),IF(COUNTIF(Paramètres!I:I,E377)=1,IF(Paramètres!$E$3=Paramètres!$A$23,"Belfort/Montbéliard",IF(Paramètres!$E$3=Paramètres!$A$24,"Belfort","Franche-Comté")),IF(COUNTIF(Paramètres!J:J,E377)=1,IF(Paramètres!$E$3=Paramètres!$A$25,"Franche-Comté","Haute-Saône"),IF(COUNTIF(Paramètres!K:K,E377)=1,IF(Paramètres!$E$3=Paramètres!$A$25,"Franche-Comté","Jura"),IF(COUNTIF(Paramètres!G:G,E377)=1,IF(Paramètres!$E$3=Paramètres!$A$23,"Besançon",IF(Paramètres!$E$3=Paramètres!$A$24,"Doubs","Franche-Comté")),"*** INCONNU ***"))))))</f>
        <v>Franche-Comté</v>
      </c>
      <c r="G377" s="37">
        <f>LOOKUP(Z377-Paramètres!$E$1,Paramètres!$A$1:$A$20)</f>
        <v>-13</v>
      </c>
      <c r="H377" s="37" t="str">
        <f>LOOKUP(G377,Paramètres!$A$1:$B$20)</f>
        <v>M2</v>
      </c>
      <c r="I377" s="37">
        <f t="shared" si="55"/>
        <v>5</v>
      </c>
      <c r="J377" s="116">
        <v>500</v>
      </c>
      <c r="K377" s="1">
        <v>0</v>
      </c>
      <c r="L377" s="1"/>
      <c r="M377" s="1"/>
      <c r="N377" s="2"/>
      <c r="O377" s="36" t="str">
        <f t="shared" si="56"/>
        <v>0</v>
      </c>
      <c r="P377" s="91">
        <f t="shared" si="57"/>
        <v>0</v>
      </c>
      <c r="Q377" s="91">
        <f t="shared" si="58"/>
        <v>0</v>
      </c>
      <c r="R377" s="91">
        <f t="shared" si="59"/>
        <v>0</v>
      </c>
      <c r="S377" s="91">
        <f t="shared" si="60"/>
        <v>0</v>
      </c>
      <c r="T377" s="91">
        <f t="shared" si="61"/>
        <v>0</v>
      </c>
      <c r="U377" s="92" t="str">
        <f t="shared" si="62"/>
        <v>0</v>
      </c>
      <c r="V377" s="93">
        <f t="shared" si="63"/>
        <v>0</v>
      </c>
      <c r="W377" s="92" t="str">
        <f t="shared" si="64"/>
        <v>0</v>
      </c>
      <c r="X377" s="93">
        <f t="shared" si="65"/>
        <v>0</v>
      </c>
      <c r="Y377" s="36" t="str">
        <f ca="1">LOOKUP(G377,Paramètres!$A$1:$A$20,Paramètres!$C$1:$C$21)</f>
        <v>-13</v>
      </c>
      <c r="Z377" s="25">
        <v>2003</v>
      </c>
      <c r="AA377" s="25" t="s">
        <v>1156</v>
      </c>
      <c r="AB377" s="59" t="s">
        <v>3244</v>
      </c>
      <c r="AC377" s="42"/>
      <c r="AD377" s="42" t="str">
        <f>IF(ISNA(VLOOKUP(D377,'Liste en forme Garçons'!$C:$C,1,FALSE)),"","*")</f>
        <v>*</v>
      </c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</row>
    <row r="378" spans="1:46" s="43" customFormat="1" x14ac:dyDescent="0.35">
      <c r="A378" s="65"/>
      <c r="B378" s="255" t="s">
        <v>471</v>
      </c>
      <c r="C378" s="244" t="s">
        <v>459</v>
      </c>
      <c r="D378" s="138" t="s">
        <v>1677</v>
      </c>
      <c r="E378" s="49" t="s">
        <v>58</v>
      </c>
      <c r="F378" s="97" t="str">
        <f>IF(E378="","",IF(COUNTIF(Paramètres!H:H,E378)=1,IF(Paramètres!$E$3=Paramètres!$A$23,"Belfort/Montbéliard",IF(Paramètres!$E$3=Paramètres!$A$24,"Doubs","Franche-Comté")),IF(COUNTIF(Paramètres!I:I,E378)=1,IF(Paramètres!$E$3=Paramètres!$A$23,"Belfort/Montbéliard",IF(Paramètres!$E$3=Paramètres!$A$24,"Belfort","Franche-Comté")),IF(COUNTIF(Paramètres!J:J,E378)=1,IF(Paramètres!$E$3=Paramètres!$A$25,"Franche-Comté","Haute-Saône"),IF(COUNTIF(Paramètres!K:K,E378)=1,IF(Paramètres!$E$3=Paramètres!$A$25,"Franche-Comté","Jura"),IF(COUNTIF(Paramètres!G:G,E378)=1,IF(Paramètres!$E$3=Paramètres!$A$23,"Besançon",IF(Paramètres!$E$3=Paramètres!$A$24,"Doubs","Franche-Comté")),"*** INCONNU ***"))))))</f>
        <v>Franche-Comté</v>
      </c>
      <c r="G378" s="37">
        <f>LOOKUP(Z378-Paramètres!$E$1,Paramètres!$A$1:$A$20)</f>
        <v>-15</v>
      </c>
      <c r="H378" s="37" t="str">
        <f>LOOKUP(G378,Paramètres!$A$1:$B$20)</f>
        <v>C2</v>
      </c>
      <c r="I378" s="37">
        <f t="shared" si="55"/>
        <v>13</v>
      </c>
      <c r="J378" s="116">
        <v>1318</v>
      </c>
      <c r="K378" s="47" t="s">
        <v>213</v>
      </c>
      <c r="L378" s="47"/>
      <c r="M378" s="47"/>
      <c r="N378" s="38"/>
      <c r="O378" s="77" t="str">
        <f t="shared" si="56"/>
        <v>7D</v>
      </c>
      <c r="P378" s="91">
        <f t="shared" si="57"/>
        <v>70000000000</v>
      </c>
      <c r="Q378" s="91">
        <f t="shared" si="58"/>
        <v>0</v>
      </c>
      <c r="R378" s="91">
        <f t="shared" si="59"/>
        <v>0</v>
      </c>
      <c r="S378" s="91">
        <f t="shared" si="60"/>
        <v>0</v>
      </c>
      <c r="T378" s="91">
        <f t="shared" si="61"/>
        <v>70000000000</v>
      </c>
      <c r="U378" s="92" t="str">
        <f t="shared" si="62"/>
        <v>7D</v>
      </c>
      <c r="V378" s="93">
        <f t="shared" si="63"/>
        <v>0</v>
      </c>
      <c r="W378" s="92" t="str">
        <f t="shared" si="64"/>
        <v>7D</v>
      </c>
      <c r="X378" s="93">
        <f t="shared" si="65"/>
        <v>0</v>
      </c>
      <c r="Y378" s="36" t="str">
        <f ca="1">LOOKUP(G378,Paramètres!$A$1:$A$20,Paramètres!$C$1:$C$21)</f>
        <v>-15</v>
      </c>
      <c r="Z378" s="25">
        <v>2001</v>
      </c>
      <c r="AA378" s="25" t="s">
        <v>1156</v>
      </c>
      <c r="AB378" s="59" t="s">
        <v>3340</v>
      </c>
      <c r="AC378" s="42"/>
      <c r="AD378" s="42" t="str">
        <f>IF(ISNA(VLOOKUP(D378,'Liste en forme Garçons'!$C:$C,1,FALSE)),"","*")</f>
        <v>*</v>
      </c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</row>
    <row r="379" spans="1:46" s="43" customFormat="1" x14ac:dyDescent="0.35">
      <c r="A379" s="65"/>
      <c r="B379" s="255" t="s">
        <v>38</v>
      </c>
      <c r="C379" s="244" t="s">
        <v>103</v>
      </c>
      <c r="D379" s="138" t="s">
        <v>1682</v>
      </c>
      <c r="E379" s="49" t="s">
        <v>56</v>
      </c>
      <c r="F379" s="97" t="str">
        <f>IF(E379="","",IF(COUNTIF(Paramètres!H:H,E379)=1,IF(Paramètres!$E$3=Paramètres!$A$23,"Belfort/Montbéliard",IF(Paramètres!$E$3=Paramètres!$A$24,"Doubs","Franche-Comté")),IF(COUNTIF(Paramètres!I:I,E379)=1,IF(Paramètres!$E$3=Paramètres!$A$23,"Belfort/Montbéliard",IF(Paramètres!$E$3=Paramètres!$A$24,"Belfort","Franche-Comté")),IF(COUNTIF(Paramètres!J:J,E379)=1,IF(Paramètres!$E$3=Paramètres!$A$25,"Franche-Comté","Haute-Saône"),IF(COUNTIF(Paramètres!K:K,E379)=1,IF(Paramètres!$E$3=Paramètres!$A$25,"Franche-Comté","Jura"),IF(COUNTIF(Paramètres!G:G,E379)=1,IF(Paramètres!$E$3=Paramètres!$A$23,"Besançon",IF(Paramètres!$E$3=Paramètres!$A$24,"Doubs","Franche-Comté")),"*** INCONNU ***"))))))</f>
        <v>Franche-Comté</v>
      </c>
      <c r="G379" s="37">
        <f>LOOKUP(Z379-Paramètres!$E$1,Paramètres!$A$1:$A$20)</f>
        <v>-15</v>
      </c>
      <c r="H379" s="37" t="str">
        <f>LOOKUP(G379,Paramètres!$A$1:$B$20)</f>
        <v>C2</v>
      </c>
      <c r="I379" s="37">
        <f t="shared" si="55"/>
        <v>10</v>
      </c>
      <c r="J379" s="116">
        <v>1043</v>
      </c>
      <c r="K379" s="47" t="s">
        <v>215</v>
      </c>
      <c r="L379" s="47"/>
      <c r="M379" s="47"/>
      <c r="N379" s="38"/>
      <c r="O379" s="77" t="str">
        <f t="shared" si="56"/>
        <v>1D</v>
      </c>
      <c r="P379" s="91">
        <f t="shared" si="57"/>
        <v>10000000000</v>
      </c>
      <c r="Q379" s="91">
        <f t="shared" si="58"/>
        <v>0</v>
      </c>
      <c r="R379" s="91">
        <f t="shared" si="59"/>
        <v>0</v>
      </c>
      <c r="S379" s="91">
        <f t="shared" si="60"/>
        <v>0</v>
      </c>
      <c r="T379" s="91">
        <f t="shared" si="61"/>
        <v>10000000000</v>
      </c>
      <c r="U379" s="92" t="str">
        <f t="shared" si="62"/>
        <v>1D</v>
      </c>
      <c r="V379" s="93">
        <f t="shared" si="63"/>
        <v>0</v>
      </c>
      <c r="W379" s="92" t="str">
        <f t="shared" si="64"/>
        <v>1D</v>
      </c>
      <c r="X379" s="93">
        <f t="shared" si="65"/>
        <v>0</v>
      </c>
      <c r="Y379" s="36" t="str">
        <f ca="1">LOOKUP(G379,Paramètres!$A$1:$A$20,Paramètres!$C$1:$C$21)</f>
        <v>-15</v>
      </c>
      <c r="Z379" s="25">
        <v>2001</v>
      </c>
      <c r="AA379" s="25" t="s">
        <v>1156</v>
      </c>
      <c r="AB379" s="59" t="s">
        <v>3215</v>
      </c>
      <c r="AC379" s="42"/>
      <c r="AD379" s="42" t="str">
        <f>IF(ISNA(VLOOKUP(D379,'Liste en forme Garçons'!$C:$C,1,FALSE)),"","*")</f>
        <v>*</v>
      </c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</row>
    <row r="380" spans="1:46" s="43" customFormat="1" x14ac:dyDescent="0.35">
      <c r="A380" s="65"/>
      <c r="B380" s="256" t="s">
        <v>877</v>
      </c>
      <c r="C380" s="245" t="s">
        <v>920</v>
      </c>
      <c r="D380" s="138" t="s">
        <v>1531</v>
      </c>
      <c r="E380" s="33" t="s">
        <v>1014</v>
      </c>
      <c r="F380" s="97" t="str">
        <f>IF(E380="","",IF(COUNTIF(Paramètres!H:H,E380)=1,IF(Paramètres!$E$3=Paramètres!$A$23,"Belfort/Montbéliard",IF(Paramètres!$E$3=Paramètres!$A$24,"Doubs","Franche-Comté")),IF(COUNTIF(Paramètres!I:I,E380)=1,IF(Paramètres!$E$3=Paramètres!$A$23,"Belfort/Montbéliard",IF(Paramètres!$E$3=Paramètres!$A$24,"Belfort","Franche-Comté")),IF(COUNTIF(Paramètres!J:J,E380)=1,IF(Paramètres!$E$3=Paramètres!$A$25,"Franche-Comté","Haute-Saône"),IF(COUNTIF(Paramètres!K:K,E380)=1,IF(Paramètres!$E$3=Paramètres!$A$25,"Franche-Comté","Jura"),IF(COUNTIF(Paramètres!G:G,E380)=1,IF(Paramètres!$E$3=Paramètres!$A$23,"Besançon",IF(Paramètres!$E$3=Paramètres!$A$24,"Doubs","Franche-Comté")),"*** INCONNU ***"))))))</f>
        <v>Franche-Comté</v>
      </c>
      <c r="G380" s="37">
        <f>LOOKUP(Z380-Paramètres!$E$1,Paramètres!$A$1:$A$20)</f>
        <v>-15</v>
      </c>
      <c r="H380" s="37" t="str">
        <f>LOOKUP(G380,Paramètres!$A$1:$B$20)</f>
        <v>C2</v>
      </c>
      <c r="I380" s="37">
        <f t="shared" si="55"/>
        <v>9</v>
      </c>
      <c r="J380" s="116">
        <v>920</v>
      </c>
      <c r="K380" s="25" t="s">
        <v>187</v>
      </c>
      <c r="L380" s="47"/>
      <c r="M380" s="47"/>
      <c r="N380" s="52"/>
      <c r="O380" s="77" t="str">
        <f t="shared" si="56"/>
        <v>80E</v>
      </c>
      <c r="P380" s="91">
        <f t="shared" si="57"/>
        <v>8000000000</v>
      </c>
      <c r="Q380" s="91">
        <f t="shared" si="58"/>
        <v>0</v>
      </c>
      <c r="R380" s="91">
        <f t="shared" si="59"/>
        <v>0</v>
      </c>
      <c r="S380" s="91">
        <f t="shared" si="60"/>
        <v>0</v>
      </c>
      <c r="T380" s="91">
        <f t="shared" si="61"/>
        <v>8000000000</v>
      </c>
      <c r="U380" s="92" t="str">
        <f t="shared" si="62"/>
        <v>80E</v>
      </c>
      <c r="V380" s="93">
        <f t="shared" si="63"/>
        <v>0</v>
      </c>
      <c r="W380" s="92" t="str">
        <f t="shared" si="64"/>
        <v>80E</v>
      </c>
      <c r="X380" s="93">
        <f t="shared" si="65"/>
        <v>0</v>
      </c>
      <c r="Y380" s="36" t="str">
        <f ca="1">LOOKUP(G380,Paramètres!$A$1:$A$20,Paramètres!$C$1:$C$21)</f>
        <v>-15</v>
      </c>
      <c r="Z380" s="25">
        <v>2001</v>
      </c>
      <c r="AA380" s="25" t="s">
        <v>1156</v>
      </c>
      <c r="AB380" s="59"/>
      <c r="AC380" s="42"/>
      <c r="AD380" s="42" t="str">
        <f>IF(ISNA(VLOOKUP(D380,'Liste en forme Garçons'!$C:$C,1,FALSE)),"","*")</f>
        <v>*</v>
      </c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</row>
    <row r="381" spans="1:46" s="43" customFormat="1" x14ac:dyDescent="0.35">
      <c r="A381" s="65"/>
      <c r="B381" s="256" t="s">
        <v>826</v>
      </c>
      <c r="C381" s="245" t="s">
        <v>779</v>
      </c>
      <c r="D381" s="138" t="s">
        <v>1393</v>
      </c>
      <c r="E381" s="49" t="s">
        <v>864</v>
      </c>
      <c r="F381" s="97" t="str">
        <f>IF(E381="","",IF(COUNTIF(Paramètres!H:H,E381)=1,IF(Paramètres!$E$3=Paramètres!$A$23,"Belfort/Montbéliard",IF(Paramètres!$E$3=Paramètres!$A$24,"Doubs","Franche-Comté")),IF(COUNTIF(Paramètres!I:I,E381)=1,IF(Paramètres!$E$3=Paramètres!$A$23,"Belfort/Montbéliard",IF(Paramètres!$E$3=Paramètres!$A$24,"Belfort","Franche-Comté")),IF(COUNTIF(Paramètres!J:J,E381)=1,IF(Paramètres!$E$3=Paramètres!$A$25,"Franche-Comté","Haute-Saône"),IF(COUNTIF(Paramètres!K:K,E381)=1,IF(Paramètres!$E$3=Paramètres!$A$25,"Franche-Comté","Jura"),IF(COUNTIF(Paramètres!G:G,E381)=1,IF(Paramètres!$E$3=Paramètres!$A$23,"Besançon",IF(Paramètres!$E$3=Paramètres!$A$24,"Doubs","Franche-Comté")),"*** INCONNU ***"))))))</f>
        <v>Franche-Comté</v>
      </c>
      <c r="G381" s="37">
        <f>LOOKUP(Z381-Paramètres!$E$1,Paramètres!$A$1:$A$20)</f>
        <v>-14</v>
      </c>
      <c r="H381" s="37" t="str">
        <f>LOOKUP(G381,Paramètres!$A$1:$B$20)</f>
        <v>C1</v>
      </c>
      <c r="I381" s="37">
        <f t="shared" si="55"/>
        <v>11</v>
      </c>
      <c r="J381" s="116">
        <v>1143</v>
      </c>
      <c r="K381" s="47" t="s">
        <v>216</v>
      </c>
      <c r="L381" s="47"/>
      <c r="M381" s="25"/>
      <c r="N381" s="52"/>
      <c r="O381" s="77" t="str">
        <f t="shared" si="56"/>
        <v>65E</v>
      </c>
      <c r="P381" s="91">
        <f t="shared" si="57"/>
        <v>6500000000</v>
      </c>
      <c r="Q381" s="91">
        <f t="shared" si="58"/>
        <v>0</v>
      </c>
      <c r="R381" s="91">
        <f t="shared" si="59"/>
        <v>0</v>
      </c>
      <c r="S381" s="91">
        <f t="shared" si="60"/>
        <v>0</v>
      </c>
      <c r="T381" s="91">
        <f t="shared" si="61"/>
        <v>6500000000</v>
      </c>
      <c r="U381" s="92" t="str">
        <f t="shared" si="62"/>
        <v>65E</v>
      </c>
      <c r="V381" s="93">
        <f t="shared" si="63"/>
        <v>0</v>
      </c>
      <c r="W381" s="92" t="str">
        <f t="shared" si="64"/>
        <v>65E</v>
      </c>
      <c r="X381" s="93">
        <f t="shared" si="65"/>
        <v>0</v>
      </c>
      <c r="Y381" s="36" t="str">
        <f ca="1">LOOKUP(G381,Paramètres!$A$1:$A$20,Paramètres!$C$1:$C$21)</f>
        <v>-15</v>
      </c>
      <c r="Z381" s="25">
        <v>2002</v>
      </c>
      <c r="AA381" s="25" t="s">
        <v>1156</v>
      </c>
      <c r="AB381" s="59"/>
      <c r="AC381" s="42"/>
      <c r="AD381" s="42" t="str">
        <f>IF(ISNA(VLOOKUP(D381,'Liste en forme Garçons'!$C:$C,1,FALSE)),"","*")</f>
        <v>*</v>
      </c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</row>
    <row r="382" spans="1:46" s="43" customFormat="1" x14ac:dyDescent="0.35">
      <c r="A382" s="65"/>
      <c r="B382" s="256" t="s">
        <v>13</v>
      </c>
      <c r="C382" s="245" t="s">
        <v>702</v>
      </c>
      <c r="D382" s="138" t="s">
        <v>1495</v>
      </c>
      <c r="E382" s="49" t="s">
        <v>692</v>
      </c>
      <c r="F382" s="97" t="str">
        <f>IF(E382="","",IF(COUNTIF(Paramètres!H:H,E382)=1,IF(Paramètres!$E$3=Paramètres!$A$23,"Belfort/Montbéliard",IF(Paramètres!$E$3=Paramètres!$A$24,"Doubs","Franche-Comté")),IF(COUNTIF(Paramètres!I:I,E382)=1,IF(Paramètres!$E$3=Paramètres!$A$23,"Belfort/Montbéliard",IF(Paramètres!$E$3=Paramètres!$A$24,"Belfort","Franche-Comté")),IF(COUNTIF(Paramètres!J:J,E382)=1,IF(Paramètres!$E$3=Paramètres!$A$25,"Franche-Comté","Haute-Saône"),IF(COUNTIF(Paramètres!K:K,E382)=1,IF(Paramètres!$E$3=Paramètres!$A$25,"Franche-Comté","Jura"),IF(COUNTIF(Paramètres!G:G,E382)=1,IF(Paramètres!$E$3=Paramètres!$A$23,"Besançon",IF(Paramètres!$E$3=Paramètres!$A$24,"Doubs","Franche-Comté")),"*** INCONNU ***"))))))</f>
        <v>Franche-Comté</v>
      </c>
      <c r="G382" s="37">
        <f>LOOKUP(Z382-Paramètres!$E$1,Paramètres!$A$1:$A$20)</f>
        <v>-14</v>
      </c>
      <c r="H382" s="37" t="str">
        <f>LOOKUP(G382,Paramètres!$A$1:$B$20)</f>
        <v>C1</v>
      </c>
      <c r="I382" s="37">
        <f t="shared" si="55"/>
        <v>9</v>
      </c>
      <c r="J382" s="116">
        <v>904</v>
      </c>
      <c r="K382" s="25" t="s">
        <v>190</v>
      </c>
      <c r="L382" s="25"/>
      <c r="M382" s="25"/>
      <c r="N382" s="52"/>
      <c r="O382" s="77" t="str">
        <f t="shared" si="56"/>
        <v>50E</v>
      </c>
      <c r="P382" s="91">
        <f t="shared" si="57"/>
        <v>5000000000</v>
      </c>
      <c r="Q382" s="91">
        <f t="shared" si="58"/>
        <v>0</v>
      </c>
      <c r="R382" s="91">
        <f t="shared" si="59"/>
        <v>0</v>
      </c>
      <c r="S382" s="91">
        <f t="shared" si="60"/>
        <v>0</v>
      </c>
      <c r="T382" s="91">
        <f t="shared" si="61"/>
        <v>5000000000</v>
      </c>
      <c r="U382" s="92" t="str">
        <f t="shared" si="62"/>
        <v>50E</v>
      </c>
      <c r="V382" s="93">
        <f t="shared" si="63"/>
        <v>0</v>
      </c>
      <c r="W382" s="92" t="str">
        <f t="shared" si="64"/>
        <v>50E</v>
      </c>
      <c r="X382" s="93">
        <f t="shared" si="65"/>
        <v>0</v>
      </c>
      <c r="Y382" s="36" t="str">
        <f ca="1">LOOKUP(G382,Paramètres!$A$1:$A$20,Paramètres!$C$1:$C$21)</f>
        <v>-15</v>
      </c>
      <c r="Z382" s="25">
        <v>2002</v>
      </c>
      <c r="AA382" s="25" t="s">
        <v>1156</v>
      </c>
      <c r="AB382" s="59"/>
      <c r="AC382" s="42"/>
      <c r="AD382" s="42" t="str">
        <f>IF(ISNA(VLOOKUP(D382,'Liste en forme Garçons'!$C:$C,1,FALSE)),"","*")</f>
        <v>*</v>
      </c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</row>
    <row r="383" spans="1:46" s="43" customFormat="1" x14ac:dyDescent="0.35">
      <c r="A383" s="65"/>
      <c r="B383" s="256" t="s">
        <v>373</v>
      </c>
      <c r="C383" s="245" t="s">
        <v>372</v>
      </c>
      <c r="D383" s="138" t="s">
        <v>1741</v>
      </c>
      <c r="E383" s="49" t="s">
        <v>334</v>
      </c>
      <c r="F383" s="97" t="str">
        <f>IF(E383="","",IF(COUNTIF(Paramètres!H:H,E383)=1,IF(Paramètres!$E$3=Paramètres!$A$23,"Belfort/Montbéliard",IF(Paramètres!$E$3=Paramètres!$A$24,"Doubs","Franche-Comté")),IF(COUNTIF(Paramètres!I:I,E383)=1,IF(Paramètres!$E$3=Paramètres!$A$23,"Belfort/Montbéliard",IF(Paramètres!$E$3=Paramètres!$A$24,"Belfort","Franche-Comté")),IF(COUNTIF(Paramètres!J:J,E383)=1,IF(Paramètres!$E$3=Paramètres!$A$25,"Franche-Comté","Haute-Saône"),IF(COUNTIF(Paramètres!K:K,E383)=1,IF(Paramètres!$E$3=Paramètres!$A$25,"Franche-Comté","Jura"),IF(COUNTIF(Paramètres!G:G,E383)=1,IF(Paramètres!$E$3=Paramètres!$A$23,"Besançon",IF(Paramètres!$E$3=Paramètres!$A$24,"Doubs","Franche-Comté")),"*** INCONNU ***"))))))</f>
        <v>Franche-Comté</v>
      </c>
      <c r="G383" s="37">
        <f>LOOKUP(Z383-Paramètres!$E$1,Paramètres!$A$1:$A$20)</f>
        <v>-15</v>
      </c>
      <c r="H383" s="37" t="str">
        <f>LOOKUP(G383,Paramètres!$A$1:$B$20)</f>
        <v>C2</v>
      </c>
      <c r="I383" s="37">
        <f t="shared" si="55"/>
        <v>7</v>
      </c>
      <c r="J383" s="116">
        <v>779</v>
      </c>
      <c r="K383" s="47" t="s">
        <v>188</v>
      </c>
      <c r="L383" s="47"/>
      <c r="M383" s="47"/>
      <c r="N383" s="38"/>
      <c r="O383" s="77" t="str">
        <f t="shared" si="56"/>
        <v>40E</v>
      </c>
      <c r="P383" s="91">
        <f t="shared" si="57"/>
        <v>4000000000</v>
      </c>
      <c r="Q383" s="91">
        <f t="shared" si="58"/>
        <v>0</v>
      </c>
      <c r="R383" s="91">
        <f t="shared" si="59"/>
        <v>0</v>
      </c>
      <c r="S383" s="91">
        <f t="shared" si="60"/>
        <v>0</v>
      </c>
      <c r="T383" s="91">
        <f t="shared" si="61"/>
        <v>4000000000</v>
      </c>
      <c r="U383" s="92" t="str">
        <f t="shared" si="62"/>
        <v>40E</v>
      </c>
      <c r="V383" s="93">
        <f t="shared" si="63"/>
        <v>0</v>
      </c>
      <c r="W383" s="92" t="str">
        <f t="shared" si="64"/>
        <v>40E</v>
      </c>
      <c r="X383" s="93">
        <f t="shared" si="65"/>
        <v>0</v>
      </c>
      <c r="Y383" s="36" t="str">
        <f ca="1">LOOKUP(G383,Paramètres!$A$1:$A$20,Paramètres!$C$1:$C$21)</f>
        <v>-15</v>
      </c>
      <c r="Z383" s="25">
        <v>2001</v>
      </c>
      <c r="AA383" s="25" t="s">
        <v>1156</v>
      </c>
      <c r="AB383" s="59"/>
      <c r="AC383" s="42"/>
      <c r="AD383" s="42" t="str">
        <f>IF(ISNA(VLOOKUP(D383,'Liste en forme Garçons'!$C:$C,1,FALSE)),"","*")</f>
        <v>*</v>
      </c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</row>
    <row r="384" spans="1:46" s="43" customFormat="1" x14ac:dyDescent="0.35">
      <c r="A384" s="65"/>
      <c r="B384" s="256" t="s">
        <v>406</v>
      </c>
      <c r="C384" s="245" t="s">
        <v>446</v>
      </c>
      <c r="D384" s="138" t="s">
        <v>1594</v>
      </c>
      <c r="E384" s="49" t="s">
        <v>56</v>
      </c>
      <c r="F384" s="97" t="str">
        <f>IF(E384="","",IF(COUNTIF(Paramètres!H:H,E384)=1,IF(Paramètres!$E$3=Paramètres!$A$23,"Belfort/Montbéliard",IF(Paramètres!$E$3=Paramètres!$A$24,"Doubs","Franche-Comté")),IF(COUNTIF(Paramètres!I:I,E384)=1,IF(Paramètres!$E$3=Paramètres!$A$23,"Belfort/Montbéliard",IF(Paramètres!$E$3=Paramètres!$A$24,"Belfort","Franche-Comté")),IF(COUNTIF(Paramètres!J:J,E384)=1,IF(Paramètres!$E$3=Paramètres!$A$25,"Franche-Comté","Haute-Saône"),IF(COUNTIF(Paramètres!K:K,E384)=1,IF(Paramètres!$E$3=Paramètres!$A$25,"Franche-Comté","Jura"),IF(COUNTIF(Paramètres!G:G,E384)=1,IF(Paramètres!$E$3=Paramètres!$A$23,"Besançon",IF(Paramètres!$E$3=Paramètres!$A$24,"Doubs","Franche-Comté")),"*** INCONNU ***"))))))</f>
        <v>Franche-Comté</v>
      </c>
      <c r="G384" s="37">
        <f>LOOKUP(Z384-Paramètres!$E$1,Paramètres!$A$1:$A$20)</f>
        <v>-14</v>
      </c>
      <c r="H384" s="37" t="str">
        <f>LOOKUP(G384,Paramètres!$A$1:$B$20)</f>
        <v>C1</v>
      </c>
      <c r="I384" s="37">
        <f t="shared" si="55"/>
        <v>8</v>
      </c>
      <c r="J384" s="116">
        <v>839</v>
      </c>
      <c r="K384" s="47" t="s">
        <v>191</v>
      </c>
      <c r="L384" s="47"/>
      <c r="M384" s="47"/>
      <c r="N384" s="38"/>
      <c r="O384" s="77" t="str">
        <f t="shared" si="56"/>
        <v>35E</v>
      </c>
      <c r="P384" s="91">
        <f t="shared" si="57"/>
        <v>3500000000</v>
      </c>
      <c r="Q384" s="91">
        <f t="shared" si="58"/>
        <v>0</v>
      </c>
      <c r="R384" s="91">
        <f t="shared" si="59"/>
        <v>0</v>
      </c>
      <c r="S384" s="91">
        <f t="shared" si="60"/>
        <v>0</v>
      </c>
      <c r="T384" s="91">
        <f t="shared" si="61"/>
        <v>3500000000</v>
      </c>
      <c r="U384" s="92" t="str">
        <f t="shared" si="62"/>
        <v>35E</v>
      </c>
      <c r="V384" s="93">
        <f t="shared" si="63"/>
        <v>0</v>
      </c>
      <c r="W384" s="92" t="str">
        <f t="shared" si="64"/>
        <v>35E</v>
      </c>
      <c r="X384" s="93">
        <f t="shared" si="65"/>
        <v>0</v>
      </c>
      <c r="Y384" s="36" t="str">
        <f ca="1">LOOKUP(G384,Paramètres!$A$1:$A$20,Paramètres!$C$1:$C$21)</f>
        <v>-15</v>
      </c>
      <c r="Z384" s="25">
        <v>2002</v>
      </c>
      <c r="AA384" s="25" t="s">
        <v>1156</v>
      </c>
      <c r="AB384" s="59"/>
      <c r="AC384" s="42"/>
      <c r="AD384" s="42" t="str">
        <f>IF(ISNA(VLOOKUP(D384,'Liste en forme Garçons'!$C:$C,1,FALSE)),"","*")</f>
        <v>*</v>
      </c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</row>
    <row r="385" spans="1:46" s="43" customFormat="1" x14ac:dyDescent="0.35">
      <c r="A385" s="65"/>
      <c r="B385" s="256" t="s">
        <v>49</v>
      </c>
      <c r="C385" s="245" t="s">
        <v>1001</v>
      </c>
      <c r="D385" s="138" t="s">
        <v>1299</v>
      </c>
      <c r="E385" s="33" t="s">
        <v>1009</v>
      </c>
      <c r="F385" s="97" t="str">
        <f>IF(E385="","",IF(COUNTIF(Paramètres!H:H,E385)=1,IF(Paramètres!$E$3=Paramètres!$A$23,"Belfort/Montbéliard",IF(Paramètres!$E$3=Paramètres!$A$24,"Doubs","Franche-Comté")),IF(COUNTIF(Paramètres!I:I,E385)=1,IF(Paramètres!$E$3=Paramètres!$A$23,"Belfort/Montbéliard",IF(Paramètres!$E$3=Paramètres!$A$24,"Belfort","Franche-Comté")),IF(COUNTIF(Paramètres!J:J,E385)=1,IF(Paramètres!$E$3=Paramètres!$A$25,"Franche-Comté","Haute-Saône"),IF(COUNTIF(Paramètres!K:K,E385)=1,IF(Paramètres!$E$3=Paramètres!$A$25,"Franche-Comté","Jura"),IF(COUNTIF(Paramètres!G:G,E385)=1,IF(Paramètres!$E$3=Paramètres!$A$23,"Besançon",IF(Paramètres!$E$3=Paramètres!$A$24,"Doubs","Franche-Comté")),"*** INCONNU ***"))))))</f>
        <v>Franche-Comté</v>
      </c>
      <c r="G385" s="37">
        <f>LOOKUP(Z385-Paramètres!$E$1,Paramètres!$A$1:$A$20)</f>
        <v>-14</v>
      </c>
      <c r="H385" s="37" t="str">
        <f>LOOKUP(G385,Paramètres!$A$1:$B$20)</f>
        <v>C1</v>
      </c>
      <c r="I385" s="37">
        <f t="shared" si="55"/>
        <v>7</v>
      </c>
      <c r="J385" s="116">
        <v>784</v>
      </c>
      <c r="K385" s="25" t="s">
        <v>217</v>
      </c>
      <c r="L385" s="47"/>
      <c r="M385" s="47"/>
      <c r="N385" s="52"/>
      <c r="O385" s="77" t="str">
        <f t="shared" si="56"/>
        <v>30E</v>
      </c>
      <c r="P385" s="91">
        <f t="shared" si="57"/>
        <v>3000000000</v>
      </c>
      <c r="Q385" s="91">
        <f t="shared" si="58"/>
        <v>0</v>
      </c>
      <c r="R385" s="91">
        <f t="shared" si="59"/>
        <v>0</v>
      </c>
      <c r="S385" s="91">
        <f t="shared" si="60"/>
        <v>0</v>
      </c>
      <c r="T385" s="91">
        <f t="shared" si="61"/>
        <v>3000000000</v>
      </c>
      <c r="U385" s="92" t="str">
        <f t="shared" si="62"/>
        <v>30E</v>
      </c>
      <c r="V385" s="93">
        <f t="shared" si="63"/>
        <v>0</v>
      </c>
      <c r="W385" s="92" t="str">
        <f t="shared" si="64"/>
        <v>30E</v>
      </c>
      <c r="X385" s="93">
        <f t="shared" si="65"/>
        <v>0</v>
      </c>
      <c r="Y385" s="36" t="str">
        <f ca="1">LOOKUP(G385,Paramètres!$A$1:$A$20,Paramètres!$C$1:$C$21)</f>
        <v>-15</v>
      </c>
      <c r="Z385" s="25">
        <v>2002</v>
      </c>
      <c r="AA385" s="25" t="s">
        <v>1156</v>
      </c>
      <c r="AB385" s="59"/>
      <c r="AC385" s="42"/>
      <c r="AD385" s="42" t="str">
        <f>IF(ISNA(VLOOKUP(D385,'Liste en forme Garçons'!$C:$C,1,FALSE)),"","*")</f>
        <v>*</v>
      </c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</row>
    <row r="386" spans="1:46" s="43" customFormat="1" x14ac:dyDescent="0.35">
      <c r="A386" s="65"/>
      <c r="B386" s="256" t="s">
        <v>163</v>
      </c>
      <c r="C386" s="245" t="s">
        <v>156</v>
      </c>
      <c r="D386" s="138" t="s">
        <v>1728</v>
      </c>
      <c r="E386" s="33" t="s">
        <v>50</v>
      </c>
      <c r="F386" s="97" t="str">
        <f>IF(E386="","",IF(COUNTIF(Paramètres!H:H,E386)=1,IF(Paramètres!$E$3=Paramètres!$A$23,"Belfort/Montbéliard",IF(Paramètres!$E$3=Paramètres!$A$24,"Doubs","Franche-Comté")),IF(COUNTIF(Paramètres!I:I,E386)=1,IF(Paramètres!$E$3=Paramètres!$A$23,"Belfort/Montbéliard",IF(Paramètres!$E$3=Paramètres!$A$24,"Belfort","Franche-Comté")),IF(COUNTIF(Paramètres!J:J,E386)=1,IF(Paramètres!$E$3=Paramètres!$A$25,"Franche-Comté","Haute-Saône"),IF(COUNTIF(Paramètres!K:K,E386)=1,IF(Paramètres!$E$3=Paramètres!$A$25,"Franche-Comté","Jura"),IF(COUNTIF(Paramètres!G:G,E386)=1,IF(Paramètres!$E$3=Paramètres!$A$23,"Besançon",IF(Paramètres!$E$3=Paramètres!$A$24,"Doubs","Franche-Comté")),"*** INCONNU ***"))))))</f>
        <v>Franche-Comté</v>
      </c>
      <c r="G386" s="37">
        <f>LOOKUP(Z386-Paramètres!$E$1,Paramètres!$A$1:$A$20)</f>
        <v>-15</v>
      </c>
      <c r="H386" s="37" t="str">
        <f>LOOKUP(G386,Paramètres!$A$1:$B$20)</f>
        <v>C2</v>
      </c>
      <c r="I386" s="37">
        <f t="shared" ref="I386:I449" si="66">INT(J386/100)</f>
        <v>7</v>
      </c>
      <c r="J386" s="116">
        <v>797</v>
      </c>
      <c r="K386" s="47" t="s">
        <v>218</v>
      </c>
      <c r="L386" s="47"/>
      <c r="M386" s="47"/>
      <c r="N386" s="38"/>
      <c r="O386" s="77" t="str">
        <f t="shared" ref="O386:O449" si="67">IF(X386&gt;0,CONCATENATE(W386,INT(X386/POWER(10,INT(LOG10(X386)/2)*2)),CHAR(73-INT(LOG10(X386)/2))),W386)</f>
        <v>25E</v>
      </c>
      <c r="P386" s="91">
        <f t="shared" ref="P386:P449" si="68">POWER(10,(73-CODE(IF(OR(K386=0,K386="",K386="Ni"),"Z",RIGHT(UPPER(K386)))))*2)*IF(OR(K386=0,K386="",K386="Ni"),0,VALUE(LEFT(K386,LEN(K386)-1)))</f>
        <v>2500000000</v>
      </c>
      <c r="Q386" s="91">
        <f t="shared" ref="Q386:Q449" si="69">POWER(10,(73-CODE(IF(OR(L386=0,L386="",L386="Ni"),"Z",RIGHT(UPPER(L386)))))*2)*IF(OR(L386=0,L386="",L386="Ni"),0,VALUE(LEFT(L386,LEN(L386)-1)))</f>
        <v>0</v>
      </c>
      <c r="R386" s="91">
        <f t="shared" ref="R386:R449" si="70">POWER(10,(73-CODE(IF(OR(M386=0,M386="",M386="Ni"),"Z",RIGHT(UPPER(M386)))))*2)*IF(OR(M386=0,M386="",M386="Ni"),0,VALUE(LEFT(M386,LEN(M386)-1)))</f>
        <v>0</v>
      </c>
      <c r="S386" s="91">
        <f t="shared" ref="S386:S449" si="71">POWER(10,(73-CODE(IF(OR(N386=0,N386="",N386="Ni"),"Z",RIGHT(UPPER(N386)))))*2)*IF(OR(N386=0,N386="",N386="Ni"),0,VALUE(LEFT(N386,LEN(N386)-1)))</f>
        <v>0</v>
      </c>
      <c r="T386" s="91">
        <f t="shared" ref="T386:T449" si="72">P386+Q386+R386+S386</f>
        <v>2500000000</v>
      </c>
      <c r="U386" s="92" t="str">
        <f t="shared" ref="U386:U449" si="73">IF(T386&gt;0,CONCATENATE(INT(T386/POWER(10,INT(MIN(LOG10(T386),16)/2)*2)),CHAR(73-INT(MIN(LOG10(T386),16)/2))),"0")</f>
        <v>25E</v>
      </c>
      <c r="V386" s="93">
        <f t="shared" ref="V386:V449" si="74">IF(T386&gt;0,T386-INT(T386/POWER(10,INT(MIN(LOG10(T386),16)/2)*2))*POWER(10,INT(MIN(LOG10(T386),16)/2)*2),0)</f>
        <v>0</v>
      </c>
      <c r="W386" s="92" t="str">
        <f t="shared" ref="W386:W449" si="75">IF(V386&gt;0,CONCATENATE(U386,INT(V386/POWER(10,INT(LOG10(V386)/2)*2)),CHAR(73-INT(LOG10(V386)/2))),U386)</f>
        <v>25E</v>
      </c>
      <c r="X386" s="93">
        <f t="shared" ref="X386:X449" si="76">IF(V386&gt;0,V386-INT(V386/POWER(10,INT(LOG10(V386)/2)*2))*POWER(10,INT(LOG10(V386)/2)*2),0)</f>
        <v>0</v>
      </c>
      <c r="Y386" s="36" t="str">
        <f ca="1">LOOKUP(G386,Paramètres!$A$1:$A$20,Paramètres!$C$1:$C$21)</f>
        <v>-15</v>
      </c>
      <c r="Z386" s="25">
        <v>2001</v>
      </c>
      <c r="AA386" s="25" t="s">
        <v>1156</v>
      </c>
      <c r="AB386" s="59"/>
      <c r="AC386" s="42"/>
      <c r="AD386" s="42" t="str">
        <f>IF(ISNA(VLOOKUP(D386,'Liste en forme Garçons'!$C:$C,1,FALSE)),"","*")</f>
        <v>*</v>
      </c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</row>
    <row r="387" spans="1:46" s="43" customFormat="1" x14ac:dyDescent="0.35">
      <c r="A387" s="65"/>
      <c r="B387" s="256" t="s">
        <v>482</v>
      </c>
      <c r="C387" s="245" t="s">
        <v>481</v>
      </c>
      <c r="D387" s="138" t="s">
        <v>1611</v>
      </c>
      <c r="E387" s="49" t="s">
        <v>1120</v>
      </c>
      <c r="F387" s="97" t="str">
        <f>IF(E387="","",IF(COUNTIF(Paramètres!H:H,E387)=1,IF(Paramètres!$E$3=Paramètres!$A$23,"Belfort/Montbéliard",IF(Paramètres!$E$3=Paramètres!$A$24,"Doubs","Franche-Comté")),IF(COUNTIF(Paramètres!I:I,E387)=1,IF(Paramètres!$E$3=Paramètres!$A$23,"Belfort/Montbéliard",IF(Paramètres!$E$3=Paramètres!$A$24,"Belfort","Franche-Comté")),IF(COUNTIF(Paramètres!J:J,E387)=1,IF(Paramètres!$E$3=Paramètres!$A$25,"Franche-Comté","Haute-Saône"),IF(COUNTIF(Paramètres!K:K,E387)=1,IF(Paramètres!$E$3=Paramètres!$A$25,"Franche-Comté","Jura"),IF(COUNTIF(Paramètres!G:G,E387)=1,IF(Paramètres!$E$3=Paramètres!$A$23,"Besançon",IF(Paramètres!$E$3=Paramètres!$A$24,"Doubs","Franche-Comté")),"*** INCONNU ***"))))))</f>
        <v>Franche-Comté</v>
      </c>
      <c r="G387" s="37">
        <f>LOOKUP(Z387-Paramètres!$E$1,Paramètres!$A$1:$A$20)</f>
        <v>-14</v>
      </c>
      <c r="H387" s="37" t="str">
        <f>LOOKUP(G387,Paramètres!$A$1:$B$20)</f>
        <v>C1</v>
      </c>
      <c r="I387" s="37">
        <f t="shared" si="66"/>
        <v>8</v>
      </c>
      <c r="J387" s="116">
        <v>849</v>
      </c>
      <c r="K387" s="47" t="s">
        <v>219</v>
      </c>
      <c r="L387" s="47"/>
      <c r="M387" s="47"/>
      <c r="N387" s="38"/>
      <c r="O387" s="77" t="str">
        <f t="shared" si="67"/>
        <v>20E</v>
      </c>
      <c r="P387" s="91">
        <f t="shared" si="68"/>
        <v>2000000000</v>
      </c>
      <c r="Q387" s="91">
        <f t="shared" si="69"/>
        <v>0</v>
      </c>
      <c r="R387" s="91">
        <f t="shared" si="70"/>
        <v>0</v>
      </c>
      <c r="S387" s="91">
        <f t="shared" si="71"/>
        <v>0</v>
      </c>
      <c r="T387" s="91">
        <f t="shared" si="72"/>
        <v>2000000000</v>
      </c>
      <c r="U387" s="92" t="str">
        <f t="shared" si="73"/>
        <v>20E</v>
      </c>
      <c r="V387" s="93">
        <f t="shared" si="74"/>
        <v>0</v>
      </c>
      <c r="W387" s="92" t="str">
        <f t="shared" si="75"/>
        <v>20E</v>
      </c>
      <c r="X387" s="93">
        <f t="shared" si="76"/>
        <v>0</v>
      </c>
      <c r="Y387" s="36" t="str">
        <f ca="1">LOOKUP(G387,Paramètres!$A$1:$A$20,Paramètres!$C$1:$C$21)</f>
        <v>-15</v>
      </c>
      <c r="Z387" s="25">
        <v>2002</v>
      </c>
      <c r="AA387" s="25" t="s">
        <v>1156</v>
      </c>
      <c r="AB387" s="59"/>
      <c r="AC387" s="18"/>
      <c r="AD387" s="42" t="str">
        <f>IF(ISNA(VLOOKUP(D387,'Liste en forme Garçons'!$C:$C,1,FALSE)),"","*")</f>
        <v>*</v>
      </c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spans="1:46" s="43" customFormat="1" x14ac:dyDescent="0.35">
      <c r="A388" s="65"/>
      <c r="B388" s="256" t="s">
        <v>120</v>
      </c>
      <c r="C388" s="245" t="s">
        <v>178</v>
      </c>
      <c r="D388" s="138" t="s">
        <v>1735</v>
      </c>
      <c r="E388" s="33" t="s">
        <v>70</v>
      </c>
      <c r="F388" s="97" t="str">
        <f>IF(E388="","",IF(COUNTIF(Paramètres!H:H,E388)=1,IF(Paramètres!$E$3=Paramètres!$A$23,"Belfort/Montbéliard",IF(Paramètres!$E$3=Paramètres!$A$24,"Doubs","Franche-Comté")),IF(COUNTIF(Paramètres!I:I,E388)=1,IF(Paramètres!$E$3=Paramètres!$A$23,"Belfort/Montbéliard",IF(Paramètres!$E$3=Paramètres!$A$24,"Belfort","Franche-Comté")),IF(COUNTIF(Paramètres!J:J,E388)=1,IF(Paramètres!$E$3=Paramètres!$A$25,"Franche-Comté","Haute-Saône"),IF(COUNTIF(Paramètres!K:K,E388)=1,IF(Paramètres!$E$3=Paramètres!$A$25,"Franche-Comté","Jura"),IF(COUNTIF(Paramètres!G:G,E388)=1,IF(Paramètres!$E$3=Paramètres!$A$23,"Besançon",IF(Paramètres!$E$3=Paramètres!$A$24,"Doubs","Franche-Comté")),"*** INCONNU ***"))))))</f>
        <v>Franche-Comté</v>
      </c>
      <c r="G388" s="37">
        <f>LOOKUP(Z388-Paramètres!$E$1,Paramètres!$A$1:$A$20)</f>
        <v>-15</v>
      </c>
      <c r="H388" s="37" t="str">
        <f>LOOKUP(G388,Paramètres!$A$1:$B$20)</f>
        <v>C2</v>
      </c>
      <c r="I388" s="37">
        <f t="shared" si="66"/>
        <v>6</v>
      </c>
      <c r="J388" s="116">
        <v>624</v>
      </c>
      <c r="K388" s="25" t="s">
        <v>189</v>
      </c>
      <c r="L388" s="47"/>
      <c r="M388" s="115"/>
      <c r="N388" s="38"/>
      <c r="O388" s="77" t="str">
        <f t="shared" si="67"/>
        <v>15E</v>
      </c>
      <c r="P388" s="91">
        <f t="shared" si="68"/>
        <v>1500000000</v>
      </c>
      <c r="Q388" s="91">
        <f t="shared" si="69"/>
        <v>0</v>
      </c>
      <c r="R388" s="91">
        <f t="shared" si="70"/>
        <v>0</v>
      </c>
      <c r="S388" s="91">
        <f t="shared" si="71"/>
        <v>0</v>
      </c>
      <c r="T388" s="91">
        <f t="shared" si="72"/>
        <v>1500000000</v>
      </c>
      <c r="U388" s="92" t="str">
        <f t="shared" si="73"/>
        <v>15E</v>
      </c>
      <c r="V388" s="93">
        <f t="shared" si="74"/>
        <v>0</v>
      </c>
      <c r="W388" s="92" t="str">
        <f t="shared" si="75"/>
        <v>15E</v>
      </c>
      <c r="X388" s="93">
        <f t="shared" si="76"/>
        <v>0</v>
      </c>
      <c r="Y388" s="36" t="str">
        <f ca="1">LOOKUP(G388,Paramètres!$A$1:$A$20,Paramètres!$C$1:$C$21)</f>
        <v>-15</v>
      </c>
      <c r="Z388" s="25">
        <v>2001</v>
      </c>
      <c r="AA388" s="25" t="s">
        <v>1156</v>
      </c>
      <c r="AB388" s="59"/>
      <c r="AC388" s="42"/>
      <c r="AD388" s="42" t="str">
        <f>IF(ISNA(VLOOKUP(D388,'Liste en forme Garçons'!$C:$C,1,FALSE)),"","*")</f>
        <v>*</v>
      </c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</row>
    <row r="389" spans="1:46" s="43" customFormat="1" x14ac:dyDescent="0.35">
      <c r="A389" s="65"/>
      <c r="B389" s="256" t="s">
        <v>25</v>
      </c>
      <c r="C389" s="245" t="s">
        <v>413</v>
      </c>
      <c r="D389" s="138" t="s">
        <v>1329</v>
      </c>
      <c r="E389" s="33" t="s">
        <v>1017</v>
      </c>
      <c r="F389" s="97" t="str">
        <f>IF(E389="","",IF(COUNTIF(Paramètres!H:H,E389)=1,IF(Paramètres!$E$3=Paramètres!$A$23,"Belfort/Montbéliard",IF(Paramètres!$E$3=Paramètres!$A$24,"Doubs","Franche-Comté")),IF(COUNTIF(Paramètres!I:I,E389)=1,IF(Paramètres!$E$3=Paramètres!$A$23,"Belfort/Montbéliard",IF(Paramètres!$E$3=Paramètres!$A$24,"Belfort","Franche-Comté")),IF(COUNTIF(Paramètres!J:J,E389)=1,IF(Paramètres!$E$3=Paramètres!$A$25,"Franche-Comté","Haute-Saône"),IF(COUNTIF(Paramètres!K:K,E389)=1,IF(Paramètres!$E$3=Paramètres!$A$25,"Franche-Comté","Jura"),IF(COUNTIF(Paramètres!G:G,E389)=1,IF(Paramètres!$E$3=Paramètres!$A$23,"Besançon",IF(Paramètres!$E$3=Paramètres!$A$24,"Doubs","Franche-Comté")),"*** INCONNU ***"))))))</f>
        <v>Franche-Comté</v>
      </c>
      <c r="G389" s="37">
        <f>LOOKUP(Z389-Paramètres!$E$1,Paramètres!$A$1:$A$20)</f>
        <v>-15</v>
      </c>
      <c r="H389" s="37" t="str">
        <f>LOOKUP(G389,Paramètres!$A$1:$B$20)</f>
        <v>C2</v>
      </c>
      <c r="I389" s="37">
        <f t="shared" si="66"/>
        <v>6</v>
      </c>
      <c r="J389" s="116">
        <v>685</v>
      </c>
      <c r="K389" s="25" t="s">
        <v>220</v>
      </c>
      <c r="L389" s="47"/>
      <c r="M389" s="47"/>
      <c r="N389" s="52"/>
      <c r="O389" s="77" t="str">
        <f t="shared" si="67"/>
        <v>10E</v>
      </c>
      <c r="P389" s="91">
        <f t="shared" si="68"/>
        <v>1000000000</v>
      </c>
      <c r="Q389" s="91">
        <f t="shared" si="69"/>
        <v>0</v>
      </c>
      <c r="R389" s="91">
        <f t="shared" si="70"/>
        <v>0</v>
      </c>
      <c r="S389" s="91">
        <f t="shared" si="71"/>
        <v>0</v>
      </c>
      <c r="T389" s="91">
        <f t="shared" si="72"/>
        <v>1000000000</v>
      </c>
      <c r="U389" s="92" t="str">
        <f t="shared" si="73"/>
        <v>10E</v>
      </c>
      <c r="V389" s="93">
        <f t="shared" si="74"/>
        <v>0</v>
      </c>
      <c r="W389" s="92" t="str">
        <f t="shared" si="75"/>
        <v>10E</v>
      </c>
      <c r="X389" s="93">
        <f t="shared" si="76"/>
        <v>0</v>
      </c>
      <c r="Y389" s="36" t="str">
        <f ca="1">LOOKUP(G389,Paramètres!$A$1:$A$20,Paramètres!$C$1:$C$21)</f>
        <v>-15</v>
      </c>
      <c r="Z389" s="25">
        <v>2001</v>
      </c>
      <c r="AA389" s="25" t="s">
        <v>1156</v>
      </c>
      <c r="AB389" s="59" t="s">
        <v>3341</v>
      </c>
      <c r="AC389" s="42"/>
      <c r="AD389" s="42" t="str">
        <f>IF(ISNA(VLOOKUP(D389,'Liste en forme Garçons'!$C:$C,1,FALSE)),"","*")</f>
        <v>*</v>
      </c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</row>
    <row r="390" spans="1:46" s="43" customFormat="1" x14ac:dyDescent="0.35">
      <c r="A390" s="65"/>
      <c r="B390" s="94" t="s">
        <v>49</v>
      </c>
      <c r="C390" s="32" t="s">
        <v>757</v>
      </c>
      <c r="D390" s="136" t="s">
        <v>1444</v>
      </c>
      <c r="E390" s="45" t="s">
        <v>864</v>
      </c>
      <c r="F390" s="97" t="str">
        <f>IF(E390="","",IF(COUNTIF(Paramètres!H:H,E390)=1,IF(Paramètres!$E$3=Paramètres!$A$23,"Belfort/Montbéliard",IF(Paramètres!$E$3=Paramètres!$A$24,"Doubs","Franche-Comté")),IF(COUNTIF(Paramètres!I:I,E390)=1,IF(Paramètres!$E$3=Paramètres!$A$23,"Belfort/Montbéliard",IF(Paramètres!$E$3=Paramètres!$A$24,"Belfort","Franche-Comté")),IF(COUNTIF(Paramètres!J:J,E390)=1,IF(Paramètres!$E$3=Paramètres!$A$25,"Franche-Comté","Haute-Saône"),IF(COUNTIF(Paramètres!K:K,E390)=1,IF(Paramètres!$E$3=Paramètres!$A$25,"Franche-Comté","Jura"),IF(COUNTIF(Paramètres!G:G,E390)=1,IF(Paramètres!$E$3=Paramètres!$A$23,"Besançon",IF(Paramètres!$E$3=Paramètres!$A$24,"Doubs","Franche-Comté")),"*** INCONNU ***"))))))</f>
        <v>Franche-Comté</v>
      </c>
      <c r="G390" s="37">
        <f>LOOKUP(Z390-Paramètres!$E$1,Paramètres!$A$1:$A$20)</f>
        <v>-15</v>
      </c>
      <c r="H390" s="37" t="str">
        <f>LOOKUP(G390,Paramètres!$A$1:$B$20)</f>
        <v>C2</v>
      </c>
      <c r="I390" s="37">
        <f t="shared" si="66"/>
        <v>6</v>
      </c>
      <c r="J390" s="116">
        <v>671</v>
      </c>
      <c r="K390" s="38" t="s">
        <v>113</v>
      </c>
      <c r="L390" s="38"/>
      <c r="M390" s="52"/>
      <c r="N390" s="52"/>
      <c r="O390" s="77" t="str">
        <f t="shared" si="67"/>
        <v>7E</v>
      </c>
      <c r="P390" s="91">
        <f t="shared" si="68"/>
        <v>700000000</v>
      </c>
      <c r="Q390" s="91">
        <f t="shared" si="69"/>
        <v>0</v>
      </c>
      <c r="R390" s="91">
        <f t="shared" si="70"/>
        <v>0</v>
      </c>
      <c r="S390" s="91">
        <f t="shared" si="71"/>
        <v>0</v>
      </c>
      <c r="T390" s="91">
        <f t="shared" si="72"/>
        <v>700000000</v>
      </c>
      <c r="U390" s="92" t="str">
        <f t="shared" si="73"/>
        <v>7E</v>
      </c>
      <c r="V390" s="93">
        <f t="shared" si="74"/>
        <v>0</v>
      </c>
      <c r="W390" s="92" t="str">
        <f t="shared" si="75"/>
        <v>7E</v>
      </c>
      <c r="X390" s="93">
        <f t="shared" si="76"/>
        <v>0</v>
      </c>
      <c r="Y390" s="36" t="str">
        <f ca="1">LOOKUP(G390,Paramètres!$A$1:$A$20,Paramètres!$C$1:$C$21)</f>
        <v>-15</v>
      </c>
      <c r="Z390" s="25">
        <v>2001</v>
      </c>
      <c r="AA390" s="25" t="s">
        <v>1156</v>
      </c>
      <c r="AB390" s="59" t="s">
        <v>3216</v>
      </c>
      <c r="AC390" s="42"/>
      <c r="AD390" s="42" t="str">
        <f>IF(ISNA(VLOOKUP(D390,'Liste en forme Garçons'!$C:$C,1,FALSE)),"","*")</f>
        <v>*</v>
      </c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</row>
    <row r="391" spans="1:46" s="43" customFormat="1" x14ac:dyDescent="0.35">
      <c r="A391" s="65"/>
      <c r="B391" s="94" t="s">
        <v>340</v>
      </c>
      <c r="C391" s="32" t="s">
        <v>710</v>
      </c>
      <c r="D391" s="138" t="s">
        <v>1506</v>
      </c>
      <c r="E391" s="49" t="s">
        <v>711</v>
      </c>
      <c r="F391" s="97" t="str">
        <f>IF(E391="","",IF(COUNTIF(Paramètres!H:H,E391)=1,IF(Paramètres!$E$3=Paramètres!$A$23,"Belfort/Montbéliard",IF(Paramètres!$E$3=Paramètres!$A$24,"Doubs","Franche-Comté")),IF(COUNTIF(Paramètres!I:I,E391)=1,IF(Paramètres!$E$3=Paramètres!$A$23,"Belfort/Montbéliard",IF(Paramètres!$E$3=Paramètres!$A$24,"Belfort","Franche-Comté")),IF(COUNTIF(Paramètres!J:J,E391)=1,IF(Paramètres!$E$3=Paramètres!$A$25,"Franche-Comté","Haute-Saône"),IF(COUNTIF(Paramètres!K:K,E391)=1,IF(Paramètres!$E$3=Paramètres!$A$25,"Franche-Comté","Jura"),IF(COUNTIF(Paramètres!G:G,E391)=1,IF(Paramètres!$E$3=Paramètres!$A$23,"Besançon",IF(Paramètres!$E$3=Paramètres!$A$24,"Doubs","Franche-Comté")),"*** INCONNU ***"))))))</f>
        <v>Franche-Comté</v>
      </c>
      <c r="G391" s="37">
        <f>LOOKUP(Z391-Paramètres!$E$1,Paramètres!$A$1:$A$20)</f>
        <v>-14</v>
      </c>
      <c r="H391" s="37" t="str">
        <f>LOOKUP(G391,Paramètres!$A$1:$B$20)</f>
        <v>C1</v>
      </c>
      <c r="I391" s="37">
        <f t="shared" si="66"/>
        <v>7</v>
      </c>
      <c r="J391" s="116">
        <v>757</v>
      </c>
      <c r="K391" s="25" t="s">
        <v>221</v>
      </c>
      <c r="L391" s="25"/>
      <c r="M391" s="25"/>
      <c r="N391" s="25"/>
      <c r="O391" s="77" t="str">
        <f t="shared" si="67"/>
        <v>5E</v>
      </c>
      <c r="P391" s="91">
        <f t="shared" si="68"/>
        <v>500000000</v>
      </c>
      <c r="Q391" s="91">
        <f t="shared" si="69"/>
        <v>0</v>
      </c>
      <c r="R391" s="91">
        <f t="shared" si="70"/>
        <v>0</v>
      </c>
      <c r="S391" s="91">
        <f t="shared" si="71"/>
        <v>0</v>
      </c>
      <c r="T391" s="91">
        <f t="shared" si="72"/>
        <v>500000000</v>
      </c>
      <c r="U391" s="92" t="str">
        <f t="shared" si="73"/>
        <v>5E</v>
      </c>
      <c r="V391" s="93">
        <f t="shared" si="74"/>
        <v>0</v>
      </c>
      <c r="W391" s="92" t="str">
        <f t="shared" si="75"/>
        <v>5E</v>
      </c>
      <c r="X391" s="93">
        <f t="shared" si="76"/>
        <v>0</v>
      </c>
      <c r="Y391" s="36" t="str">
        <f ca="1">LOOKUP(G391,Paramètres!$A$1:$A$20,Paramètres!$C$1:$C$21)</f>
        <v>-15</v>
      </c>
      <c r="Z391" s="25">
        <v>2002</v>
      </c>
      <c r="AA391" s="25" t="s">
        <v>1156</v>
      </c>
      <c r="AB391" s="59" t="s">
        <v>3216</v>
      </c>
      <c r="AC391" s="18"/>
      <c r="AD391" s="42" t="str">
        <f>IF(ISNA(VLOOKUP(D391,'Liste en forme Garçons'!$C:$C,1,FALSE)),"","*")</f>
        <v>*</v>
      </c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spans="1:46" s="43" customFormat="1" x14ac:dyDescent="0.35">
      <c r="A392" s="65"/>
      <c r="B392" s="94" t="s">
        <v>430</v>
      </c>
      <c r="C392" s="32" t="s">
        <v>31</v>
      </c>
      <c r="D392" s="138" t="s">
        <v>1404</v>
      </c>
      <c r="E392" s="49" t="s">
        <v>864</v>
      </c>
      <c r="F392" s="97" t="str">
        <f>IF(E392="","",IF(COUNTIF(Paramètres!H:H,E392)=1,IF(Paramètres!$E$3=Paramètres!$A$23,"Belfort/Montbéliard",IF(Paramètres!$E$3=Paramètres!$A$24,"Doubs","Franche-Comté")),IF(COUNTIF(Paramètres!I:I,E392)=1,IF(Paramètres!$E$3=Paramètres!$A$23,"Belfort/Montbéliard",IF(Paramètres!$E$3=Paramètres!$A$24,"Belfort","Franche-Comté")),IF(COUNTIF(Paramètres!J:J,E392)=1,IF(Paramètres!$E$3=Paramètres!$A$25,"Franche-Comté","Haute-Saône"),IF(COUNTIF(Paramètres!K:K,E392)=1,IF(Paramètres!$E$3=Paramètres!$A$25,"Franche-Comté","Jura"),IF(COUNTIF(Paramètres!G:G,E392)=1,IF(Paramètres!$E$3=Paramètres!$A$23,"Besançon",IF(Paramètres!$E$3=Paramètres!$A$24,"Doubs","Franche-Comté")),"*** INCONNU ***"))))))</f>
        <v>Franche-Comté</v>
      </c>
      <c r="G392" s="37">
        <f>LOOKUP(Z392-Paramètres!$E$1,Paramètres!$A$1:$A$20)</f>
        <v>-15</v>
      </c>
      <c r="H392" s="37" t="str">
        <f>LOOKUP(G392,Paramètres!$A$1:$B$20)</f>
        <v>C2</v>
      </c>
      <c r="I392" s="37">
        <f t="shared" si="66"/>
        <v>5</v>
      </c>
      <c r="J392" s="116">
        <v>500</v>
      </c>
      <c r="K392" s="47" t="s">
        <v>222</v>
      </c>
      <c r="L392" s="47"/>
      <c r="M392" s="25"/>
      <c r="N392" s="52"/>
      <c r="O392" s="77" t="str">
        <f t="shared" si="67"/>
        <v>4E</v>
      </c>
      <c r="P392" s="91">
        <f t="shared" si="68"/>
        <v>400000000</v>
      </c>
      <c r="Q392" s="91">
        <f t="shared" si="69"/>
        <v>0</v>
      </c>
      <c r="R392" s="91">
        <f t="shared" si="70"/>
        <v>0</v>
      </c>
      <c r="S392" s="91">
        <f t="shared" si="71"/>
        <v>0</v>
      </c>
      <c r="T392" s="91">
        <f t="shared" si="72"/>
        <v>400000000</v>
      </c>
      <c r="U392" s="92" t="str">
        <f t="shared" si="73"/>
        <v>4E</v>
      </c>
      <c r="V392" s="93">
        <f t="shared" si="74"/>
        <v>0</v>
      </c>
      <c r="W392" s="92" t="str">
        <f t="shared" si="75"/>
        <v>4E</v>
      </c>
      <c r="X392" s="93">
        <f t="shared" si="76"/>
        <v>0</v>
      </c>
      <c r="Y392" s="36" t="str">
        <f ca="1">LOOKUP(G392,Paramètres!$A$1:$A$20,Paramètres!$C$1:$C$21)</f>
        <v>-15</v>
      </c>
      <c r="Z392" s="25">
        <v>2001</v>
      </c>
      <c r="AA392" s="25" t="s">
        <v>1156</v>
      </c>
      <c r="AB392" s="59" t="s">
        <v>3216</v>
      </c>
      <c r="AC392" s="42"/>
      <c r="AD392" s="42" t="str">
        <f>IF(ISNA(VLOOKUP(D392,'Liste en forme Garçons'!$C:$C,1,FALSE)),"","*")</f>
        <v>*</v>
      </c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</row>
    <row r="393" spans="1:46" s="43" customFormat="1" x14ac:dyDescent="0.35">
      <c r="A393" s="65"/>
      <c r="B393" s="94" t="s">
        <v>134</v>
      </c>
      <c r="C393" s="32" t="s">
        <v>777</v>
      </c>
      <c r="D393" s="138" t="s">
        <v>1424</v>
      </c>
      <c r="E393" s="49" t="s">
        <v>842</v>
      </c>
      <c r="F393" s="97" t="str">
        <f>IF(E393="","",IF(COUNTIF(Paramètres!H:H,E393)=1,IF(Paramètres!$E$3=Paramètres!$A$23,"Belfort/Montbéliard",IF(Paramètres!$E$3=Paramètres!$A$24,"Doubs","Franche-Comté")),IF(COUNTIF(Paramètres!I:I,E393)=1,IF(Paramètres!$E$3=Paramètres!$A$23,"Belfort/Montbéliard",IF(Paramètres!$E$3=Paramètres!$A$24,"Belfort","Franche-Comté")),IF(COUNTIF(Paramètres!J:J,E393)=1,IF(Paramètres!$E$3=Paramètres!$A$25,"Franche-Comté","Haute-Saône"),IF(COUNTIF(Paramètres!K:K,E393)=1,IF(Paramètres!$E$3=Paramètres!$A$25,"Franche-Comté","Jura"),IF(COUNTIF(Paramètres!G:G,E393)=1,IF(Paramètres!$E$3=Paramètres!$A$23,"Besançon",IF(Paramètres!$E$3=Paramètres!$A$24,"Doubs","Franche-Comté")),"*** INCONNU ***"))))))</f>
        <v>Franche-Comté</v>
      </c>
      <c r="G393" s="37">
        <f>LOOKUP(Z393-Paramètres!$E$1,Paramètres!$A$1:$A$20)</f>
        <v>-14</v>
      </c>
      <c r="H393" s="37" t="str">
        <f>LOOKUP(G393,Paramètres!$A$1:$B$20)</f>
        <v>C1</v>
      </c>
      <c r="I393" s="37">
        <f t="shared" si="66"/>
        <v>6</v>
      </c>
      <c r="J393" s="116">
        <v>670</v>
      </c>
      <c r="K393" s="47" t="s">
        <v>223</v>
      </c>
      <c r="L393" s="47"/>
      <c r="M393" s="25"/>
      <c r="N393" s="52"/>
      <c r="O393" s="77" t="str">
        <f t="shared" si="67"/>
        <v>3E</v>
      </c>
      <c r="P393" s="91">
        <f t="shared" si="68"/>
        <v>300000000</v>
      </c>
      <c r="Q393" s="91">
        <f t="shared" si="69"/>
        <v>0</v>
      </c>
      <c r="R393" s="91">
        <f t="shared" si="70"/>
        <v>0</v>
      </c>
      <c r="S393" s="91">
        <f t="shared" si="71"/>
        <v>0</v>
      </c>
      <c r="T393" s="91">
        <f t="shared" si="72"/>
        <v>300000000</v>
      </c>
      <c r="U393" s="92" t="str">
        <f t="shared" si="73"/>
        <v>3E</v>
      </c>
      <c r="V393" s="93">
        <f t="shared" si="74"/>
        <v>0</v>
      </c>
      <c r="W393" s="92" t="str">
        <f t="shared" si="75"/>
        <v>3E</v>
      </c>
      <c r="X393" s="93">
        <f t="shared" si="76"/>
        <v>0</v>
      </c>
      <c r="Y393" s="36" t="str">
        <f ca="1">LOOKUP(G393,Paramètres!$A$1:$A$20,Paramètres!$C$1:$C$21)</f>
        <v>-15</v>
      </c>
      <c r="Z393" s="25">
        <v>2002</v>
      </c>
      <c r="AA393" s="25" t="s">
        <v>1156</v>
      </c>
      <c r="AB393" s="59" t="s">
        <v>3216</v>
      </c>
      <c r="AC393" s="42"/>
      <c r="AD393" s="42" t="str">
        <f>IF(ISNA(VLOOKUP(D393,'Liste en forme Garçons'!$C:$C,1,FALSE)),"","*")</f>
        <v>*</v>
      </c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</row>
    <row r="394" spans="1:46" s="43" customFormat="1" x14ac:dyDescent="0.35">
      <c r="A394" s="65"/>
      <c r="B394" s="94" t="s">
        <v>26</v>
      </c>
      <c r="C394" s="32" t="s">
        <v>798</v>
      </c>
      <c r="D394" s="138" t="s">
        <v>1434</v>
      </c>
      <c r="E394" s="49" t="s">
        <v>864</v>
      </c>
      <c r="F394" s="97" t="str">
        <f>IF(E394="","",IF(COUNTIF(Paramètres!H:H,E394)=1,IF(Paramètres!$E$3=Paramètres!$A$23,"Belfort/Montbéliard",IF(Paramètres!$E$3=Paramètres!$A$24,"Doubs","Franche-Comté")),IF(COUNTIF(Paramètres!I:I,E394)=1,IF(Paramètres!$E$3=Paramètres!$A$23,"Belfort/Montbéliard",IF(Paramètres!$E$3=Paramètres!$A$24,"Belfort","Franche-Comté")),IF(COUNTIF(Paramètres!J:J,E394)=1,IF(Paramètres!$E$3=Paramètres!$A$25,"Franche-Comté","Haute-Saône"),IF(COUNTIF(Paramètres!K:K,E394)=1,IF(Paramètres!$E$3=Paramètres!$A$25,"Franche-Comté","Jura"),IF(COUNTIF(Paramètres!G:G,E394)=1,IF(Paramètres!$E$3=Paramètres!$A$23,"Besançon",IF(Paramètres!$E$3=Paramètres!$A$24,"Doubs","Franche-Comté")),"*** INCONNU ***"))))))</f>
        <v>Franche-Comté</v>
      </c>
      <c r="G394" s="37">
        <f>LOOKUP(Z394-Paramètres!$E$1,Paramètres!$A$1:$A$20)</f>
        <v>-15</v>
      </c>
      <c r="H394" s="37" t="str">
        <f>LOOKUP(G394,Paramètres!$A$1:$B$20)</f>
        <v>C2</v>
      </c>
      <c r="I394" s="37">
        <f t="shared" si="66"/>
        <v>5</v>
      </c>
      <c r="J394" s="116">
        <v>513</v>
      </c>
      <c r="K394" s="47" t="s">
        <v>224</v>
      </c>
      <c r="L394" s="47"/>
      <c r="M394" s="25"/>
      <c r="N394" s="52"/>
      <c r="O394" s="77" t="str">
        <f t="shared" si="67"/>
        <v>2E</v>
      </c>
      <c r="P394" s="91">
        <f t="shared" si="68"/>
        <v>200000000</v>
      </c>
      <c r="Q394" s="91">
        <f t="shared" si="69"/>
        <v>0</v>
      </c>
      <c r="R394" s="91">
        <f t="shared" si="70"/>
        <v>0</v>
      </c>
      <c r="S394" s="91">
        <f t="shared" si="71"/>
        <v>0</v>
      </c>
      <c r="T394" s="91">
        <f t="shared" si="72"/>
        <v>200000000</v>
      </c>
      <c r="U394" s="92" t="str">
        <f t="shared" si="73"/>
        <v>2E</v>
      </c>
      <c r="V394" s="93">
        <f t="shared" si="74"/>
        <v>0</v>
      </c>
      <c r="W394" s="92" t="str">
        <f t="shared" si="75"/>
        <v>2E</v>
      </c>
      <c r="X394" s="93">
        <f t="shared" si="76"/>
        <v>0</v>
      </c>
      <c r="Y394" s="36" t="str">
        <f ca="1">LOOKUP(G394,Paramètres!$A$1:$A$20,Paramètres!$C$1:$C$21)</f>
        <v>-15</v>
      </c>
      <c r="Z394" s="25">
        <v>2001</v>
      </c>
      <c r="AA394" s="25" t="s">
        <v>1156</v>
      </c>
      <c r="AB394" s="59" t="s">
        <v>3216</v>
      </c>
      <c r="AC394" s="69"/>
      <c r="AD394" s="42" t="str">
        <f>IF(ISNA(VLOOKUP(D394,'Liste en forme Garçons'!$C:$C,1,FALSE)),"","*")</f>
        <v>*</v>
      </c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</row>
    <row r="395" spans="1:46" s="43" customFormat="1" x14ac:dyDescent="0.35">
      <c r="A395" s="65"/>
      <c r="B395" s="256" t="s">
        <v>570</v>
      </c>
      <c r="C395" s="245" t="s">
        <v>996</v>
      </c>
      <c r="D395" s="138" t="s">
        <v>1293</v>
      </c>
      <c r="E395" s="33" t="s">
        <v>1017</v>
      </c>
      <c r="F395" s="97" t="str">
        <f>IF(E395="","",IF(COUNTIF(Paramètres!H:H,E395)=1,IF(Paramètres!$E$3=Paramètres!$A$23,"Belfort/Montbéliard",IF(Paramètres!$E$3=Paramètres!$A$24,"Doubs","Franche-Comté")),IF(COUNTIF(Paramètres!I:I,E395)=1,IF(Paramètres!$E$3=Paramètres!$A$23,"Belfort/Montbéliard",IF(Paramètres!$E$3=Paramètres!$A$24,"Belfort","Franche-Comté")),IF(COUNTIF(Paramètres!J:J,E395)=1,IF(Paramètres!$E$3=Paramètres!$A$25,"Franche-Comté","Haute-Saône"),IF(COUNTIF(Paramètres!K:K,E395)=1,IF(Paramètres!$E$3=Paramètres!$A$25,"Franche-Comté","Jura"),IF(COUNTIF(Paramètres!G:G,E395)=1,IF(Paramètres!$E$3=Paramètres!$A$23,"Besançon",IF(Paramètres!$E$3=Paramètres!$A$24,"Doubs","Franche-Comté")),"*** INCONNU ***"))))))</f>
        <v>Franche-Comté</v>
      </c>
      <c r="G395" s="37">
        <f>LOOKUP(Z395-Paramètres!$E$1,Paramètres!$A$1:$A$20)</f>
        <v>-15</v>
      </c>
      <c r="H395" s="37" t="str">
        <f>LOOKUP(G395,Paramètres!$A$1:$B$20)</f>
        <v>C2</v>
      </c>
      <c r="I395" s="37">
        <f t="shared" si="66"/>
        <v>10</v>
      </c>
      <c r="J395" s="116">
        <v>1029</v>
      </c>
      <c r="K395" s="25" t="s">
        <v>226</v>
      </c>
      <c r="L395" s="47"/>
      <c r="M395" s="47"/>
      <c r="N395" s="52"/>
      <c r="O395" s="77" t="str">
        <f t="shared" si="67"/>
        <v>1E</v>
      </c>
      <c r="P395" s="91">
        <f t="shared" si="68"/>
        <v>100000000</v>
      </c>
      <c r="Q395" s="91">
        <f t="shared" si="69"/>
        <v>0</v>
      </c>
      <c r="R395" s="91">
        <f t="shared" si="70"/>
        <v>0</v>
      </c>
      <c r="S395" s="91">
        <f t="shared" si="71"/>
        <v>0</v>
      </c>
      <c r="T395" s="91">
        <f t="shared" si="72"/>
        <v>100000000</v>
      </c>
      <c r="U395" s="92" t="str">
        <f t="shared" si="73"/>
        <v>1E</v>
      </c>
      <c r="V395" s="93">
        <f t="shared" si="74"/>
        <v>0</v>
      </c>
      <c r="W395" s="92" t="str">
        <f t="shared" si="75"/>
        <v>1E</v>
      </c>
      <c r="X395" s="93">
        <f t="shared" si="76"/>
        <v>0</v>
      </c>
      <c r="Y395" s="36" t="str">
        <f ca="1">LOOKUP(G395,Paramètres!$A$1:$A$20,Paramètres!$C$1:$C$21)</f>
        <v>-15</v>
      </c>
      <c r="Z395" s="25">
        <v>2001</v>
      </c>
      <c r="AA395" s="25" t="s">
        <v>1156</v>
      </c>
      <c r="AB395" s="59" t="s">
        <v>3186</v>
      </c>
      <c r="AC395" s="42"/>
      <c r="AD395" s="42" t="str">
        <f>IF(ISNA(VLOOKUP(D395,'Liste en forme Garçons'!$C:$C,1,FALSE)),"","*")</f>
        <v>*</v>
      </c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</row>
    <row r="396" spans="1:46" s="43" customFormat="1" x14ac:dyDescent="0.35">
      <c r="A396" s="65"/>
      <c r="B396" s="252" t="s">
        <v>39</v>
      </c>
      <c r="C396" s="249" t="s">
        <v>377</v>
      </c>
      <c r="D396" s="141" t="s">
        <v>1586</v>
      </c>
      <c r="E396" s="54" t="s">
        <v>2984</v>
      </c>
      <c r="F396" s="97" t="str">
        <f>IF(E396="","",IF(COUNTIF(Paramètres!H:H,E396)=1,IF(Paramètres!$E$3=Paramètres!$A$23,"Belfort/Montbéliard",IF(Paramètres!$E$3=Paramètres!$A$24,"Doubs","Franche-Comté")),IF(COUNTIF(Paramètres!I:I,E396)=1,IF(Paramètres!$E$3=Paramètres!$A$23,"Belfort/Montbéliard",IF(Paramètres!$E$3=Paramètres!$A$24,"Belfort","Franche-Comté")),IF(COUNTIF(Paramètres!J:J,E396)=1,IF(Paramètres!$E$3=Paramètres!$A$25,"Franche-Comté","Haute-Saône"),IF(COUNTIF(Paramètres!K:K,E396)=1,IF(Paramètres!$E$3=Paramètres!$A$25,"Franche-Comté","Jura"),IF(COUNTIF(Paramètres!G:G,E396)=1,IF(Paramètres!$E$3=Paramètres!$A$23,"Besançon",IF(Paramètres!$E$3=Paramètres!$A$24,"Doubs","Franche-Comté")),"*** INCONNU ***"))))))</f>
        <v>Franche-Comté</v>
      </c>
      <c r="G396" s="37">
        <f>LOOKUP(Z396-Paramètres!$E$1,Paramètres!$A$1:$A$20)</f>
        <v>-15</v>
      </c>
      <c r="H396" s="37" t="str">
        <f>LOOKUP(G396,Paramètres!$A$1:$B$20)</f>
        <v>C2</v>
      </c>
      <c r="I396" s="37">
        <f t="shared" si="66"/>
        <v>9</v>
      </c>
      <c r="J396" s="116">
        <v>978</v>
      </c>
      <c r="K396" s="25" t="s">
        <v>226</v>
      </c>
      <c r="L396" s="25"/>
      <c r="M396" s="47"/>
      <c r="N396" s="52"/>
      <c r="O396" s="77" t="str">
        <f t="shared" si="67"/>
        <v>1E</v>
      </c>
      <c r="P396" s="91">
        <f t="shared" si="68"/>
        <v>100000000</v>
      </c>
      <c r="Q396" s="91">
        <f t="shared" si="69"/>
        <v>0</v>
      </c>
      <c r="R396" s="91">
        <f t="shared" si="70"/>
        <v>0</v>
      </c>
      <c r="S396" s="91">
        <f t="shared" si="71"/>
        <v>0</v>
      </c>
      <c r="T396" s="91">
        <f t="shared" si="72"/>
        <v>100000000</v>
      </c>
      <c r="U396" s="92" t="str">
        <f t="shared" si="73"/>
        <v>1E</v>
      </c>
      <c r="V396" s="93">
        <f t="shared" si="74"/>
        <v>0</v>
      </c>
      <c r="W396" s="92" t="str">
        <f t="shared" si="75"/>
        <v>1E</v>
      </c>
      <c r="X396" s="93">
        <f t="shared" si="76"/>
        <v>0</v>
      </c>
      <c r="Y396" s="36" t="str">
        <f ca="1">LOOKUP(G396,Paramètres!$A$1:$A$20,Paramètres!$C$1:$C$21)</f>
        <v>-15</v>
      </c>
      <c r="Z396" s="25">
        <v>2001</v>
      </c>
      <c r="AA396" s="25" t="s">
        <v>1156</v>
      </c>
      <c r="AB396" s="59" t="s">
        <v>3186</v>
      </c>
      <c r="AC396" s="42"/>
      <c r="AD396" s="42" t="str">
        <f>IF(ISNA(VLOOKUP(D396,'Liste en forme Garçons'!$C:$C,1,FALSE)),"","*")</f>
        <v>*</v>
      </c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</row>
    <row r="397" spans="1:46" s="43" customFormat="1" x14ac:dyDescent="0.35">
      <c r="A397" s="65"/>
      <c r="B397" s="257" t="s">
        <v>480</v>
      </c>
      <c r="C397" s="246" t="s">
        <v>110</v>
      </c>
      <c r="D397" s="136" t="s">
        <v>1700</v>
      </c>
      <c r="E397" s="45" t="s">
        <v>70</v>
      </c>
      <c r="F397" s="97" t="str">
        <f>IF(E397="","",IF(COUNTIF(Paramètres!H:H,E397)=1,IF(Paramètres!$E$3=Paramètres!$A$23,"Belfort/Montbéliard",IF(Paramètres!$E$3=Paramètres!$A$24,"Doubs","Franche-Comté")),IF(COUNTIF(Paramètres!I:I,E397)=1,IF(Paramètres!$E$3=Paramètres!$A$23,"Belfort/Montbéliard",IF(Paramètres!$E$3=Paramètres!$A$24,"Belfort","Franche-Comté")),IF(COUNTIF(Paramètres!J:J,E397)=1,IF(Paramètres!$E$3=Paramètres!$A$25,"Franche-Comté","Haute-Saône"),IF(COUNTIF(Paramètres!K:K,E397)=1,IF(Paramètres!$E$3=Paramètres!$A$25,"Franche-Comté","Jura"),IF(COUNTIF(Paramètres!G:G,E397)=1,IF(Paramètres!$E$3=Paramètres!$A$23,"Besançon",IF(Paramètres!$E$3=Paramètres!$A$24,"Doubs","Franche-Comté")),"*** INCONNU ***"))))))</f>
        <v>Franche-Comté</v>
      </c>
      <c r="G397" s="37">
        <f>LOOKUP(Z397-Paramètres!$E$1,Paramètres!$A$1:$A$20)</f>
        <v>-14</v>
      </c>
      <c r="H397" s="37" t="str">
        <f>LOOKUP(G397,Paramètres!$A$1:$B$20)</f>
        <v>C1</v>
      </c>
      <c r="I397" s="37">
        <f t="shared" si="66"/>
        <v>9</v>
      </c>
      <c r="J397" s="116">
        <v>904</v>
      </c>
      <c r="K397" s="47" t="s">
        <v>226</v>
      </c>
      <c r="L397" s="38"/>
      <c r="M397" s="38"/>
      <c r="N397" s="38"/>
      <c r="O397" s="77" t="str">
        <f t="shared" si="67"/>
        <v>1E</v>
      </c>
      <c r="P397" s="91">
        <f t="shared" si="68"/>
        <v>100000000</v>
      </c>
      <c r="Q397" s="91">
        <f t="shared" si="69"/>
        <v>0</v>
      </c>
      <c r="R397" s="91">
        <f t="shared" si="70"/>
        <v>0</v>
      </c>
      <c r="S397" s="91">
        <f t="shared" si="71"/>
        <v>0</v>
      </c>
      <c r="T397" s="91">
        <f t="shared" si="72"/>
        <v>100000000</v>
      </c>
      <c r="U397" s="92" t="str">
        <f t="shared" si="73"/>
        <v>1E</v>
      </c>
      <c r="V397" s="93">
        <f t="shared" si="74"/>
        <v>0</v>
      </c>
      <c r="W397" s="92" t="str">
        <f t="shared" si="75"/>
        <v>1E</v>
      </c>
      <c r="X397" s="93">
        <f t="shared" si="76"/>
        <v>0</v>
      </c>
      <c r="Y397" s="36" t="str">
        <f ca="1">LOOKUP(G397,Paramètres!$A$1:$A$20,Paramètres!$C$1:$C$21)</f>
        <v>-15</v>
      </c>
      <c r="Z397" s="25">
        <v>2002</v>
      </c>
      <c r="AA397" s="25" t="s">
        <v>1156</v>
      </c>
      <c r="AB397" s="59" t="s">
        <v>3186</v>
      </c>
      <c r="AC397" s="42"/>
      <c r="AD397" s="42" t="str">
        <f>IF(ISNA(VLOOKUP(D397,'Liste en forme Garçons'!$C:$C,1,FALSE)),"","*")</f>
        <v>*</v>
      </c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</row>
    <row r="398" spans="1:46" s="43" customFormat="1" x14ac:dyDescent="0.35">
      <c r="A398" s="65"/>
      <c r="B398" s="256" t="s">
        <v>20</v>
      </c>
      <c r="C398" s="245" t="s">
        <v>754</v>
      </c>
      <c r="D398" s="138" t="s">
        <v>1437</v>
      </c>
      <c r="E398" s="49" t="s">
        <v>842</v>
      </c>
      <c r="F398" s="97" t="str">
        <f>IF(E398="","",IF(COUNTIF(Paramètres!H:H,E398)=1,IF(Paramètres!$E$3=Paramètres!$A$23,"Belfort/Montbéliard",IF(Paramètres!$E$3=Paramètres!$A$24,"Doubs","Franche-Comté")),IF(COUNTIF(Paramètres!I:I,E398)=1,IF(Paramètres!$E$3=Paramètres!$A$23,"Belfort/Montbéliard",IF(Paramètres!$E$3=Paramètres!$A$24,"Belfort","Franche-Comté")),IF(COUNTIF(Paramètres!J:J,E398)=1,IF(Paramètres!$E$3=Paramètres!$A$25,"Franche-Comté","Haute-Saône"),IF(COUNTIF(Paramètres!K:K,E398)=1,IF(Paramètres!$E$3=Paramètres!$A$25,"Franche-Comté","Jura"),IF(COUNTIF(Paramètres!G:G,E398)=1,IF(Paramètres!$E$3=Paramètres!$A$23,"Besançon",IF(Paramètres!$E$3=Paramètres!$A$24,"Doubs","Franche-Comté")),"*** INCONNU ***"))))))</f>
        <v>Franche-Comté</v>
      </c>
      <c r="G398" s="37">
        <f>LOOKUP(Z398-Paramètres!$E$1,Paramètres!$A$1:$A$20)</f>
        <v>-14</v>
      </c>
      <c r="H398" s="37" t="str">
        <f>LOOKUP(G398,Paramètres!$A$1:$B$20)</f>
        <v>C1</v>
      </c>
      <c r="I398" s="37">
        <f t="shared" si="66"/>
        <v>5</v>
      </c>
      <c r="J398" s="116">
        <v>559</v>
      </c>
      <c r="K398" s="38" t="s">
        <v>226</v>
      </c>
      <c r="L398" s="47"/>
      <c r="M398" s="25"/>
      <c r="N398" s="52"/>
      <c r="O398" s="77" t="str">
        <f t="shared" si="67"/>
        <v>1E</v>
      </c>
      <c r="P398" s="91">
        <f t="shared" si="68"/>
        <v>100000000</v>
      </c>
      <c r="Q398" s="91">
        <f t="shared" si="69"/>
        <v>0</v>
      </c>
      <c r="R398" s="91">
        <f t="shared" si="70"/>
        <v>0</v>
      </c>
      <c r="S398" s="91">
        <f t="shared" si="71"/>
        <v>0</v>
      </c>
      <c r="T398" s="91">
        <f t="shared" si="72"/>
        <v>100000000</v>
      </c>
      <c r="U398" s="92" t="str">
        <f t="shared" si="73"/>
        <v>1E</v>
      </c>
      <c r="V398" s="93">
        <f t="shared" si="74"/>
        <v>0</v>
      </c>
      <c r="W398" s="92" t="str">
        <f t="shared" si="75"/>
        <v>1E</v>
      </c>
      <c r="X398" s="93">
        <f t="shared" si="76"/>
        <v>0</v>
      </c>
      <c r="Y398" s="36" t="str">
        <f ca="1">LOOKUP(G398,Paramètres!$A$1:$A$20,Paramètres!$C$1:$C$21)</f>
        <v>-15</v>
      </c>
      <c r="Z398" s="25">
        <v>2002</v>
      </c>
      <c r="AA398" s="25" t="s">
        <v>1156</v>
      </c>
      <c r="AB398" s="59" t="s">
        <v>3186</v>
      </c>
      <c r="AD398" s="42" t="str">
        <f>IF(ISNA(VLOOKUP(D398,'Liste en forme Garçons'!$C:$C,1,FALSE)),"","*")</f>
        <v>*</v>
      </c>
    </row>
    <row r="399" spans="1:46" s="43" customFormat="1" x14ac:dyDescent="0.35">
      <c r="A399" s="65"/>
      <c r="B399" s="256" t="s">
        <v>304</v>
      </c>
      <c r="C399" s="245" t="s">
        <v>991</v>
      </c>
      <c r="D399" s="138" t="s">
        <v>1280</v>
      </c>
      <c r="E399" s="33" t="s">
        <v>1016</v>
      </c>
      <c r="F399" s="97" t="str">
        <f>IF(E399="","",IF(COUNTIF(Paramètres!H:H,E399)=1,IF(Paramètres!$E$3=Paramètres!$A$23,"Belfort/Montbéliard",IF(Paramètres!$E$3=Paramètres!$A$24,"Doubs","Franche-Comté")),IF(COUNTIF(Paramètres!I:I,E399)=1,IF(Paramètres!$E$3=Paramètres!$A$23,"Belfort/Montbéliard",IF(Paramètres!$E$3=Paramètres!$A$24,"Belfort","Franche-Comté")),IF(COUNTIF(Paramètres!J:J,E399)=1,IF(Paramètres!$E$3=Paramètres!$A$25,"Franche-Comté","Haute-Saône"),IF(COUNTIF(Paramètres!K:K,E399)=1,IF(Paramètres!$E$3=Paramètres!$A$25,"Franche-Comté","Jura"),IF(COUNTIF(Paramètres!G:G,E399)=1,IF(Paramètres!$E$3=Paramètres!$A$23,"Besançon",IF(Paramètres!$E$3=Paramètres!$A$24,"Doubs","Franche-Comté")),"*** INCONNU ***"))))))</f>
        <v>Franche-Comté</v>
      </c>
      <c r="G399" s="37">
        <f>LOOKUP(Z399-Paramètres!$E$1,Paramètres!$A$1:$A$20)</f>
        <v>-14</v>
      </c>
      <c r="H399" s="37" t="str">
        <f>LOOKUP(G399,Paramètres!$A$1:$B$20)</f>
        <v>C1</v>
      </c>
      <c r="I399" s="37">
        <f t="shared" si="66"/>
        <v>7</v>
      </c>
      <c r="J399" s="116">
        <v>711</v>
      </c>
      <c r="K399" s="25" t="s">
        <v>98</v>
      </c>
      <c r="L399" s="47"/>
      <c r="M399" s="47"/>
      <c r="N399" s="52"/>
      <c r="O399" s="77" t="str">
        <f t="shared" si="67"/>
        <v>80F</v>
      </c>
      <c r="P399" s="91">
        <f t="shared" si="68"/>
        <v>80000000</v>
      </c>
      <c r="Q399" s="91">
        <f t="shared" si="69"/>
        <v>0</v>
      </c>
      <c r="R399" s="91">
        <f t="shared" si="70"/>
        <v>0</v>
      </c>
      <c r="S399" s="91">
        <f t="shared" si="71"/>
        <v>0</v>
      </c>
      <c r="T399" s="91">
        <f t="shared" si="72"/>
        <v>80000000</v>
      </c>
      <c r="U399" s="92" t="str">
        <f t="shared" si="73"/>
        <v>80F</v>
      </c>
      <c r="V399" s="93">
        <f t="shared" si="74"/>
        <v>0</v>
      </c>
      <c r="W399" s="92" t="str">
        <f t="shared" si="75"/>
        <v>80F</v>
      </c>
      <c r="X399" s="93">
        <f t="shared" si="76"/>
        <v>0</v>
      </c>
      <c r="Y399" s="36" t="str">
        <f ca="1">LOOKUP(G399,Paramètres!$A$1:$A$20,Paramètres!$C$1:$C$21)</f>
        <v>-15</v>
      </c>
      <c r="Z399" s="25">
        <v>2002</v>
      </c>
      <c r="AA399" s="25" t="s">
        <v>1156</v>
      </c>
      <c r="AB399" s="59" t="s">
        <v>3186</v>
      </c>
      <c r="AC399" s="42"/>
      <c r="AD399" s="42" t="str">
        <f>IF(ISNA(VLOOKUP(D399,'Liste en forme Garçons'!$C:$C,1,FALSE)),"","*")</f>
        <v>*</v>
      </c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</row>
    <row r="400" spans="1:46" s="43" customFormat="1" x14ac:dyDescent="0.35">
      <c r="A400" s="65"/>
      <c r="B400" s="94" t="s">
        <v>129</v>
      </c>
      <c r="C400" s="32" t="s">
        <v>392</v>
      </c>
      <c r="D400" s="138" t="s">
        <v>1618</v>
      </c>
      <c r="E400" s="49" t="s">
        <v>334</v>
      </c>
      <c r="F400" s="97" t="str">
        <f>IF(E400="","",IF(COUNTIF(Paramètres!H:H,E400)=1,IF(Paramètres!$E$3=Paramètres!$A$23,"Belfort/Montbéliard",IF(Paramètres!$E$3=Paramètres!$A$24,"Doubs","Franche-Comté")),IF(COUNTIF(Paramètres!I:I,E400)=1,IF(Paramètres!$E$3=Paramètres!$A$23,"Belfort/Montbéliard",IF(Paramètres!$E$3=Paramètres!$A$24,"Belfort","Franche-Comté")),IF(COUNTIF(Paramètres!J:J,E400)=1,IF(Paramètres!$E$3=Paramètres!$A$25,"Franche-Comté","Haute-Saône"),IF(COUNTIF(Paramètres!K:K,E400)=1,IF(Paramètres!$E$3=Paramètres!$A$25,"Franche-Comté","Jura"),IF(COUNTIF(Paramètres!G:G,E400)=1,IF(Paramètres!$E$3=Paramètres!$A$23,"Besançon",IF(Paramètres!$E$3=Paramètres!$A$24,"Doubs","Franche-Comté")),"*** INCONNU ***"))))))</f>
        <v>Franche-Comté</v>
      </c>
      <c r="G400" s="37">
        <f>LOOKUP(Z400-Paramètres!$E$1,Paramètres!$A$1:$A$20)</f>
        <v>-14</v>
      </c>
      <c r="H400" s="37" t="str">
        <f>LOOKUP(G400,Paramètres!$A$1:$B$20)</f>
        <v>C1</v>
      </c>
      <c r="I400" s="37">
        <f t="shared" si="66"/>
        <v>7</v>
      </c>
      <c r="J400" s="116">
        <v>706</v>
      </c>
      <c r="K400" s="25" t="s">
        <v>98</v>
      </c>
      <c r="L400" s="25"/>
      <c r="M400" s="25"/>
      <c r="N400" s="52"/>
      <c r="O400" s="77" t="str">
        <f t="shared" si="67"/>
        <v>80F</v>
      </c>
      <c r="P400" s="91">
        <f t="shared" si="68"/>
        <v>80000000</v>
      </c>
      <c r="Q400" s="91">
        <f t="shared" si="69"/>
        <v>0</v>
      </c>
      <c r="R400" s="91">
        <f t="shared" si="70"/>
        <v>0</v>
      </c>
      <c r="S400" s="91">
        <f t="shared" si="71"/>
        <v>0</v>
      </c>
      <c r="T400" s="91">
        <f t="shared" si="72"/>
        <v>80000000</v>
      </c>
      <c r="U400" s="92" t="str">
        <f t="shared" si="73"/>
        <v>80F</v>
      </c>
      <c r="V400" s="93">
        <f t="shared" si="74"/>
        <v>0</v>
      </c>
      <c r="W400" s="92" t="str">
        <f t="shared" si="75"/>
        <v>80F</v>
      </c>
      <c r="X400" s="93">
        <f t="shared" si="76"/>
        <v>0</v>
      </c>
      <c r="Y400" s="36" t="str">
        <f ca="1">LOOKUP(G400,Paramètres!$A$1:$A$20,Paramètres!$C$1:$C$21)</f>
        <v>-15</v>
      </c>
      <c r="Z400" s="25">
        <v>2002</v>
      </c>
      <c r="AA400" s="25" t="s">
        <v>1156</v>
      </c>
      <c r="AB400" s="59"/>
      <c r="AC400" s="42"/>
      <c r="AD400" s="42" t="str">
        <f>IF(ISNA(VLOOKUP(D400,'Liste en forme Garçons'!$C:$C,1,FALSE)),"","*")</f>
        <v>*</v>
      </c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</row>
    <row r="401" spans="1:46" s="43" customFormat="1" x14ac:dyDescent="0.35">
      <c r="A401" s="65"/>
      <c r="B401" s="257" t="s">
        <v>120</v>
      </c>
      <c r="C401" s="246" t="s">
        <v>477</v>
      </c>
      <c r="D401" s="135" t="s">
        <v>1605</v>
      </c>
      <c r="E401" s="45" t="s">
        <v>58</v>
      </c>
      <c r="F401" s="97" t="str">
        <f>IF(E401="","",IF(COUNTIF(Paramètres!H:H,E401)=1,IF(Paramètres!$E$3=Paramètres!$A$23,"Belfort/Montbéliard",IF(Paramètres!$E$3=Paramètres!$A$24,"Doubs","Franche-Comté")),IF(COUNTIF(Paramètres!I:I,E401)=1,IF(Paramètres!$E$3=Paramètres!$A$23,"Belfort/Montbéliard",IF(Paramètres!$E$3=Paramètres!$A$24,"Belfort","Franche-Comté")),IF(COUNTIF(Paramètres!J:J,E401)=1,IF(Paramètres!$E$3=Paramètres!$A$25,"Franche-Comté","Haute-Saône"),IF(COUNTIF(Paramètres!K:K,E401)=1,IF(Paramètres!$E$3=Paramètres!$A$25,"Franche-Comté","Jura"),IF(COUNTIF(Paramètres!G:G,E401)=1,IF(Paramètres!$E$3=Paramètres!$A$23,"Besançon",IF(Paramètres!$E$3=Paramètres!$A$24,"Doubs","Franche-Comté")),"*** INCONNU ***"))))))</f>
        <v>Franche-Comté</v>
      </c>
      <c r="G401" s="37">
        <f>LOOKUP(Z401-Paramètres!$E$1,Paramètres!$A$1:$A$20)</f>
        <v>-14</v>
      </c>
      <c r="H401" s="37" t="str">
        <f>LOOKUP(G401,Paramètres!$A$1:$B$20)</f>
        <v>C1</v>
      </c>
      <c r="I401" s="37">
        <f t="shared" si="66"/>
        <v>6</v>
      </c>
      <c r="J401" s="116">
        <v>620</v>
      </c>
      <c r="K401" s="47" t="s">
        <v>98</v>
      </c>
      <c r="L401" s="47"/>
      <c r="M401" s="47"/>
      <c r="N401" s="38"/>
      <c r="O401" s="77" t="str">
        <f t="shared" si="67"/>
        <v>80F</v>
      </c>
      <c r="P401" s="91">
        <f t="shared" si="68"/>
        <v>80000000</v>
      </c>
      <c r="Q401" s="91">
        <f t="shared" si="69"/>
        <v>0</v>
      </c>
      <c r="R401" s="91">
        <f t="shared" si="70"/>
        <v>0</v>
      </c>
      <c r="S401" s="91">
        <f t="shared" si="71"/>
        <v>0</v>
      </c>
      <c r="T401" s="91">
        <f t="shared" si="72"/>
        <v>80000000</v>
      </c>
      <c r="U401" s="92" t="str">
        <f t="shared" si="73"/>
        <v>80F</v>
      </c>
      <c r="V401" s="93">
        <f t="shared" si="74"/>
        <v>0</v>
      </c>
      <c r="W401" s="92" t="str">
        <f t="shared" si="75"/>
        <v>80F</v>
      </c>
      <c r="X401" s="93">
        <f t="shared" si="76"/>
        <v>0</v>
      </c>
      <c r="Y401" s="36" t="str">
        <f ca="1">LOOKUP(G401,Paramètres!$A$1:$A$20,Paramètres!$C$1:$C$21)</f>
        <v>-15</v>
      </c>
      <c r="Z401" s="25">
        <v>2002</v>
      </c>
      <c r="AA401" s="25" t="s">
        <v>1156</v>
      </c>
      <c r="AB401" s="59" t="s">
        <v>3186</v>
      </c>
      <c r="AC401" s="42"/>
      <c r="AD401" s="42" t="str">
        <f>IF(ISNA(VLOOKUP(D401,'Liste en forme Garçons'!$C:$C,1,FALSE)),"","*")</f>
        <v>*</v>
      </c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</row>
    <row r="402" spans="1:46" s="43" customFormat="1" x14ac:dyDescent="0.35">
      <c r="A402" s="65"/>
      <c r="B402" s="94" t="s">
        <v>140</v>
      </c>
      <c r="C402" s="32" t="s">
        <v>759</v>
      </c>
      <c r="D402" s="138" t="s">
        <v>1458</v>
      </c>
      <c r="E402" s="49" t="s">
        <v>842</v>
      </c>
      <c r="F402" s="97" t="str">
        <f>IF(E402="","",IF(COUNTIF(Paramètres!H:H,E402)=1,IF(Paramètres!$E$3=Paramètres!$A$23,"Belfort/Montbéliard",IF(Paramètres!$E$3=Paramètres!$A$24,"Doubs","Franche-Comté")),IF(COUNTIF(Paramètres!I:I,E402)=1,IF(Paramètres!$E$3=Paramètres!$A$23,"Belfort/Montbéliard",IF(Paramètres!$E$3=Paramètres!$A$24,"Belfort","Franche-Comté")),IF(COUNTIF(Paramètres!J:J,E402)=1,IF(Paramètres!$E$3=Paramètres!$A$25,"Franche-Comté","Haute-Saône"),IF(COUNTIF(Paramètres!K:K,E402)=1,IF(Paramètres!$E$3=Paramètres!$A$25,"Franche-Comté","Jura"),IF(COUNTIF(Paramètres!G:G,E402)=1,IF(Paramètres!$E$3=Paramètres!$A$23,"Besançon",IF(Paramètres!$E$3=Paramètres!$A$24,"Doubs","Franche-Comté")),"*** INCONNU ***"))))))</f>
        <v>Franche-Comté</v>
      </c>
      <c r="G402" s="37">
        <f>LOOKUP(Z402-Paramètres!$E$1,Paramètres!$A$1:$A$20)</f>
        <v>-15</v>
      </c>
      <c r="H402" s="37" t="str">
        <f>LOOKUP(G402,Paramètres!$A$1:$B$20)</f>
        <v>C2</v>
      </c>
      <c r="I402" s="37">
        <f t="shared" si="66"/>
        <v>5</v>
      </c>
      <c r="J402" s="116">
        <v>500</v>
      </c>
      <c r="K402" s="47" t="s">
        <v>98</v>
      </c>
      <c r="L402" s="47"/>
      <c r="M402" s="25"/>
      <c r="N402" s="52"/>
      <c r="O402" s="77" t="str">
        <f t="shared" si="67"/>
        <v>80F</v>
      </c>
      <c r="P402" s="91">
        <f t="shared" si="68"/>
        <v>80000000</v>
      </c>
      <c r="Q402" s="91">
        <f t="shared" si="69"/>
        <v>0</v>
      </c>
      <c r="R402" s="91">
        <f t="shared" si="70"/>
        <v>0</v>
      </c>
      <c r="S402" s="91">
        <f t="shared" si="71"/>
        <v>0</v>
      </c>
      <c r="T402" s="91">
        <f t="shared" si="72"/>
        <v>80000000</v>
      </c>
      <c r="U402" s="92" t="str">
        <f t="shared" si="73"/>
        <v>80F</v>
      </c>
      <c r="V402" s="93">
        <f t="shared" si="74"/>
        <v>0</v>
      </c>
      <c r="W402" s="92" t="str">
        <f t="shared" si="75"/>
        <v>80F</v>
      </c>
      <c r="X402" s="93">
        <f t="shared" si="76"/>
        <v>0</v>
      </c>
      <c r="Y402" s="36" t="str">
        <f ca="1">LOOKUP(G402,Paramètres!$A$1:$A$20,Paramètres!$C$1:$C$21)</f>
        <v>-15</v>
      </c>
      <c r="Z402" s="25">
        <v>2001</v>
      </c>
      <c r="AA402" s="25" t="s">
        <v>1156</v>
      </c>
      <c r="AB402" s="59"/>
      <c r="AC402" s="42"/>
      <c r="AD402" s="42" t="str">
        <f>IF(ISNA(VLOOKUP(D402,'Liste en forme Garçons'!$C:$C,1,FALSE)),"","*")</f>
        <v>*</v>
      </c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</row>
    <row r="403" spans="1:46" s="43" customFormat="1" x14ac:dyDescent="0.35">
      <c r="A403" s="65"/>
      <c r="B403" s="94" t="s">
        <v>727</v>
      </c>
      <c r="C403" s="32" t="s">
        <v>728</v>
      </c>
      <c r="D403" s="138" t="s">
        <v>1494</v>
      </c>
      <c r="E403" s="45" t="s">
        <v>725</v>
      </c>
      <c r="F403" s="97" t="str">
        <f>IF(E403="","",IF(COUNTIF(Paramètres!H:H,E403)=1,IF(Paramètres!$E$3=Paramètres!$A$23,"Belfort/Montbéliard",IF(Paramètres!$E$3=Paramètres!$A$24,"Doubs","Franche-Comté")),IF(COUNTIF(Paramètres!I:I,E403)=1,IF(Paramètres!$E$3=Paramètres!$A$23,"Belfort/Montbéliard",IF(Paramètres!$E$3=Paramètres!$A$24,"Belfort","Franche-Comté")),IF(COUNTIF(Paramètres!J:J,E403)=1,IF(Paramètres!$E$3=Paramètres!$A$25,"Franche-Comté","Haute-Saône"),IF(COUNTIF(Paramètres!K:K,E403)=1,IF(Paramètres!$E$3=Paramètres!$A$25,"Franche-Comté","Jura"),IF(COUNTIF(Paramètres!G:G,E403)=1,IF(Paramètres!$E$3=Paramètres!$A$23,"Besançon",IF(Paramètres!$E$3=Paramètres!$A$24,"Doubs","Franche-Comté")),"*** INCONNU ***"))))))</f>
        <v>Franche-Comté</v>
      </c>
      <c r="G403" s="37">
        <f>LOOKUP(Z403-Paramètres!$E$1,Paramètres!$A$1:$A$20)</f>
        <v>-15</v>
      </c>
      <c r="H403" s="37" t="str">
        <f>LOOKUP(G403,Paramètres!$A$1:$B$20)</f>
        <v>C2</v>
      </c>
      <c r="I403" s="37">
        <f t="shared" si="66"/>
        <v>7</v>
      </c>
      <c r="J403" s="116">
        <v>742</v>
      </c>
      <c r="K403" s="47" t="s">
        <v>227</v>
      </c>
      <c r="L403" s="47"/>
      <c r="M403" s="25"/>
      <c r="N403" s="52"/>
      <c r="O403" s="77" t="str">
        <f t="shared" si="67"/>
        <v>65F</v>
      </c>
      <c r="P403" s="91">
        <f t="shared" si="68"/>
        <v>65000000</v>
      </c>
      <c r="Q403" s="91">
        <f t="shared" si="69"/>
        <v>0</v>
      </c>
      <c r="R403" s="91">
        <f t="shared" si="70"/>
        <v>0</v>
      </c>
      <c r="S403" s="91">
        <f t="shared" si="71"/>
        <v>0</v>
      </c>
      <c r="T403" s="91">
        <f t="shared" si="72"/>
        <v>65000000</v>
      </c>
      <c r="U403" s="92" t="str">
        <f t="shared" si="73"/>
        <v>65F</v>
      </c>
      <c r="V403" s="93">
        <f t="shared" si="74"/>
        <v>0</v>
      </c>
      <c r="W403" s="92" t="str">
        <f t="shared" si="75"/>
        <v>65F</v>
      </c>
      <c r="X403" s="93">
        <f t="shared" si="76"/>
        <v>0</v>
      </c>
      <c r="Y403" s="36" t="str">
        <f ca="1">LOOKUP(G403,Paramètres!$A$1:$A$20,Paramètres!$C$1:$C$21)</f>
        <v>-15</v>
      </c>
      <c r="Z403" s="25">
        <v>2001</v>
      </c>
      <c r="AA403" s="25" t="s">
        <v>1156</v>
      </c>
      <c r="AB403" s="59"/>
      <c r="AC403" s="42"/>
      <c r="AD403" s="42" t="str">
        <f>IF(ISNA(VLOOKUP(D403,'Liste en forme Garçons'!$C:$C,1,FALSE)),"","*")</f>
        <v>*</v>
      </c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</row>
    <row r="404" spans="1:46" s="43" customFormat="1" x14ac:dyDescent="0.35">
      <c r="A404" s="65"/>
      <c r="B404" s="94" t="s">
        <v>281</v>
      </c>
      <c r="C404" s="32" t="s">
        <v>282</v>
      </c>
      <c r="D404" s="138" t="s">
        <v>1771</v>
      </c>
      <c r="E404" s="49" t="s">
        <v>89</v>
      </c>
      <c r="F404" s="97" t="str">
        <f>IF(E404="","",IF(COUNTIF(Paramètres!H:H,E404)=1,IF(Paramètres!$E$3=Paramètres!$A$23,"Belfort/Montbéliard",IF(Paramètres!$E$3=Paramètres!$A$24,"Doubs","Franche-Comté")),IF(COUNTIF(Paramètres!I:I,E404)=1,IF(Paramètres!$E$3=Paramètres!$A$23,"Belfort/Montbéliard",IF(Paramètres!$E$3=Paramètres!$A$24,"Belfort","Franche-Comté")),IF(COUNTIF(Paramètres!J:J,E404)=1,IF(Paramètres!$E$3=Paramètres!$A$25,"Franche-Comté","Haute-Saône"),IF(COUNTIF(Paramètres!K:K,E404)=1,IF(Paramètres!$E$3=Paramètres!$A$25,"Franche-Comté","Jura"),IF(COUNTIF(Paramètres!G:G,E404)=1,IF(Paramètres!$E$3=Paramètres!$A$23,"Besançon",IF(Paramètres!$E$3=Paramètres!$A$24,"Doubs","Franche-Comté")),"*** INCONNU ***"))))))</f>
        <v>Franche-Comté</v>
      </c>
      <c r="G404" s="37">
        <f>LOOKUP(Z404-Paramètres!$E$1,Paramètres!$A$1:$A$20)</f>
        <v>-14</v>
      </c>
      <c r="H404" s="37" t="str">
        <f>LOOKUP(G404,Paramètres!$A$1:$B$20)</f>
        <v>C1</v>
      </c>
      <c r="I404" s="37">
        <f t="shared" si="66"/>
        <v>5</v>
      </c>
      <c r="J404" s="116">
        <v>586</v>
      </c>
      <c r="K404" s="25" t="s">
        <v>227</v>
      </c>
      <c r="L404" s="25"/>
      <c r="M404" s="25"/>
      <c r="N404" s="52"/>
      <c r="O404" s="77" t="str">
        <f t="shared" si="67"/>
        <v>65F</v>
      </c>
      <c r="P404" s="91">
        <f t="shared" si="68"/>
        <v>65000000</v>
      </c>
      <c r="Q404" s="91">
        <f t="shared" si="69"/>
        <v>0</v>
      </c>
      <c r="R404" s="91">
        <f t="shared" si="70"/>
        <v>0</v>
      </c>
      <c r="S404" s="91">
        <f t="shared" si="71"/>
        <v>0</v>
      </c>
      <c r="T404" s="91">
        <f t="shared" si="72"/>
        <v>65000000</v>
      </c>
      <c r="U404" s="92" t="str">
        <f t="shared" si="73"/>
        <v>65F</v>
      </c>
      <c r="V404" s="93">
        <f t="shared" si="74"/>
        <v>0</v>
      </c>
      <c r="W404" s="92" t="str">
        <f t="shared" si="75"/>
        <v>65F</v>
      </c>
      <c r="X404" s="93">
        <f t="shared" si="76"/>
        <v>0</v>
      </c>
      <c r="Y404" s="36" t="str">
        <f ca="1">LOOKUP(G404,Paramètres!$A$1:$A$20,Paramètres!$C$1:$C$21)</f>
        <v>-15</v>
      </c>
      <c r="Z404" s="25">
        <v>2002</v>
      </c>
      <c r="AA404" s="25" t="s">
        <v>1156</v>
      </c>
      <c r="AB404" s="59"/>
      <c r="AC404" s="42"/>
      <c r="AD404" s="42" t="str">
        <f>IF(ISNA(VLOOKUP(D404,'Liste en forme Garçons'!$C:$C,1,FALSE)),"","*")</f>
        <v>*</v>
      </c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</row>
    <row r="405" spans="1:46" s="43" customFormat="1" x14ac:dyDescent="0.35">
      <c r="A405" s="65"/>
      <c r="B405" s="94" t="s">
        <v>104</v>
      </c>
      <c r="C405" s="32" t="s">
        <v>710</v>
      </c>
      <c r="D405" s="138" t="s">
        <v>3342</v>
      </c>
      <c r="E405" s="49" t="s">
        <v>3343</v>
      </c>
      <c r="F405" s="97" t="str">
        <f>IF(E405="","",IF(COUNTIF(Paramètres!H:H,E405)=1,IF(Paramètres!$E$3=Paramètres!$A$23,"Belfort/Montbéliard",IF(Paramètres!$E$3=Paramètres!$A$24,"Doubs","Franche-Comté")),IF(COUNTIF(Paramètres!I:I,E405)=1,IF(Paramètres!$E$3=Paramètres!$A$23,"Belfort/Montbéliard",IF(Paramètres!$E$3=Paramètres!$A$24,"Belfort","Franche-Comté")),IF(COUNTIF(Paramètres!J:J,E405)=1,IF(Paramètres!$E$3=Paramètres!$A$25,"Franche-Comté","Haute-Saône"),IF(COUNTIF(Paramètres!K:K,E405)=1,IF(Paramètres!$E$3=Paramètres!$A$25,"Franche-Comté","Jura"),IF(COUNTIF(Paramètres!G:G,E405)=1,IF(Paramètres!$E$3=Paramètres!$A$23,"Besançon",IF(Paramètres!$E$3=Paramètres!$A$24,"Doubs","Franche-Comté")),"*** INCONNU ***"))))))</f>
        <v>Franche-Comté</v>
      </c>
      <c r="G405" s="37">
        <f>LOOKUP(Z405-Paramètres!$E$1,Paramètres!$A$1:$A$20)</f>
        <v>-14</v>
      </c>
      <c r="H405" s="37" t="str">
        <f>LOOKUP(G405,Paramètres!$A$1:$B$20)</f>
        <v>C1</v>
      </c>
      <c r="I405" s="37">
        <f t="shared" si="66"/>
        <v>5</v>
      </c>
      <c r="J405" s="116">
        <v>538</v>
      </c>
      <c r="K405" s="47" t="s">
        <v>227</v>
      </c>
      <c r="L405" s="47"/>
      <c r="M405" s="25"/>
      <c r="N405" s="25"/>
      <c r="O405" s="77" t="str">
        <f t="shared" si="67"/>
        <v>65F</v>
      </c>
      <c r="P405" s="91">
        <f t="shared" si="68"/>
        <v>65000000</v>
      </c>
      <c r="Q405" s="91">
        <f t="shared" si="69"/>
        <v>0</v>
      </c>
      <c r="R405" s="91">
        <f t="shared" si="70"/>
        <v>0</v>
      </c>
      <c r="S405" s="91">
        <f t="shared" si="71"/>
        <v>0</v>
      </c>
      <c r="T405" s="91">
        <f t="shared" si="72"/>
        <v>65000000</v>
      </c>
      <c r="U405" s="92" t="str">
        <f t="shared" si="73"/>
        <v>65F</v>
      </c>
      <c r="V405" s="93">
        <f t="shared" si="74"/>
        <v>0</v>
      </c>
      <c r="W405" s="92" t="str">
        <f t="shared" si="75"/>
        <v>65F</v>
      </c>
      <c r="X405" s="93">
        <f t="shared" si="76"/>
        <v>0</v>
      </c>
      <c r="Y405" s="36" t="str">
        <f ca="1">LOOKUP(G405,Paramètres!$A$1:$A$20,Paramètres!$C$1:$C$21)</f>
        <v>-15</v>
      </c>
      <c r="Z405" s="25">
        <v>2002</v>
      </c>
      <c r="AA405" s="25" t="s">
        <v>1156</v>
      </c>
      <c r="AB405" s="59"/>
      <c r="AC405" s="42"/>
      <c r="AD405" s="42" t="str">
        <f>IF(ISNA(VLOOKUP(D405,'Liste en forme Garçons'!$C:$C,1,FALSE)),"","*")</f>
        <v>*</v>
      </c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</row>
    <row r="406" spans="1:46" s="43" customFormat="1" x14ac:dyDescent="0.35">
      <c r="A406" s="65"/>
      <c r="B406" s="94" t="s">
        <v>887</v>
      </c>
      <c r="C406" s="32" t="s">
        <v>955</v>
      </c>
      <c r="D406" s="138" t="s">
        <v>1355</v>
      </c>
      <c r="E406" s="33" t="s">
        <v>1125</v>
      </c>
      <c r="F406" s="97" t="str">
        <f>IF(E406="","",IF(COUNTIF(Paramètres!H:H,E406)=1,IF(Paramètres!$E$3=Paramètres!$A$23,"Belfort/Montbéliard",IF(Paramètres!$E$3=Paramètres!$A$24,"Doubs","Franche-Comté")),IF(COUNTIF(Paramètres!I:I,E406)=1,IF(Paramètres!$E$3=Paramètres!$A$23,"Belfort/Montbéliard",IF(Paramètres!$E$3=Paramètres!$A$24,"Belfort","Franche-Comté")),IF(COUNTIF(Paramètres!J:J,E406)=1,IF(Paramètres!$E$3=Paramètres!$A$25,"Franche-Comté","Haute-Saône"),IF(COUNTIF(Paramètres!K:K,E406)=1,IF(Paramètres!$E$3=Paramètres!$A$25,"Franche-Comté","Jura"),IF(COUNTIF(Paramètres!G:G,E406)=1,IF(Paramètres!$E$3=Paramètres!$A$23,"Besançon",IF(Paramètres!$E$3=Paramètres!$A$24,"Doubs","Franche-Comté")),"*** INCONNU ***"))))))</f>
        <v>Franche-Comté</v>
      </c>
      <c r="G406" s="37">
        <f>LOOKUP(Z406-Paramètres!$E$1,Paramètres!$A$1:$A$20)</f>
        <v>-14</v>
      </c>
      <c r="H406" s="37" t="str">
        <f>LOOKUP(G406,Paramètres!$A$1:$B$20)</f>
        <v>C1</v>
      </c>
      <c r="I406" s="37">
        <f t="shared" si="66"/>
        <v>5</v>
      </c>
      <c r="J406" s="116">
        <v>519</v>
      </c>
      <c r="K406" s="25" t="s">
        <v>227</v>
      </c>
      <c r="L406" s="47"/>
      <c r="M406" s="47"/>
      <c r="N406" s="52"/>
      <c r="O406" s="77" t="str">
        <f t="shared" si="67"/>
        <v>65F</v>
      </c>
      <c r="P406" s="91">
        <f t="shared" si="68"/>
        <v>65000000</v>
      </c>
      <c r="Q406" s="91">
        <f t="shared" si="69"/>
        <v>0</v>
      </c>
      <c r="R406" s="91">
        <f t="shared" si="70"/>
        <v>0</v>
      </c>
      <c r="S406" s="91">
        <f t="shared" si="71"/>
        <v>0</v>
      </c>
      <c r="T406" s="91">
        <f t="shared" si="72"/>
        <v>65000000</v>
      </c>
      <c r="U406" s="92" t="str">
        <f t="shared" si="73"/>
        <v>65F</v>
      </c>
      <c r="V406" s="93">
        <f t="shared" si="74"/>
        <v>0</v>
      </c>
      <c r="W406" s="92" t="str">
        <f t="shared" si="75"/>
        <v>65F</v>
      </c>
      <c r="X406" s="93">
        <f t="shared" si="76"/>
        <v>0</v>
      </c>
      <c r="Y406" s="36" t="str">
        <f ca="1">LOOKUP(G406,Paramètres!$A$1:$A$20,Paramètres!$C$1:$C$21)</f>
        <v>-15</v>
      </c>
      <c r="Z406" s="25">
        <v>2002</v>
      </c>
      <c r="AA406" s="25" t="s">
        <v>1156</v>
      </c>
      <c r="AB406" s="59"/>
      <c r="AC406" s="18"/>
      <c r="AD406" s="42" t="str">
        <f>IF(ISNA(VLOOKUP(D406,'Liste en forme Garçons'!$C:$C,1,FALSE)),"","*")</f>
        <v>*</v>
      </c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spans="1:46" s="43" customFormat="1" x14ac:dyDescent="0.35">
      <c r="A407" s="65"/>
      <c r="B407" s="101" t="s">
        <v>132</v>
      </c>
      <c r="C407" s="32" t="s">
        <v>479</v>
      </c>
      <c r="D407" s="137" t="s">
        <v>1668</v>
      </c>
      <c r="E407" s="49" t="s">
        <v>1121</v>
      </c>
      <c r="F407" s="97" t="str">
        <f>IF(E407="","",IF(COUNTIF(Paramètres!H:H,E407)=1,IF(Paramètres!$E$3=Paramètres!$A$23,"Belfort/Montbéliard",IF(Paramètres!$E$3=Paramètres!$A$24,"Doubs","Franche-Comté")),IF(COUNTIF(Paramètres!I:I,E407)=1,IF(Paramètres!$E$3=Paramètres!$A$23,"Belfort/Montbéliard",IF(Paramètres!$E$3=Paramètres!$A$24,"Belfort","Franche-Comté")),IF(COUNTIF(Paramètres!J:J,E407)=1,IF(Paramètres!$E$3=Paramètres!$A$25,"Franche-Comté","Haute-Saône"),IF(COUNTIF(Paramètres!K:K,E407)=1,IF(Paramètres!$E$3=Paramètres!$A$25,"Franche-Comté","Jura"),IF(COUNTIF(Paramètres!G:G,E407)=1,IF(Paramètres!$E$3=Paramètres!$A$23,"Besançon",IF(Paramètres!$E$3=Paramètres!$A$24,"Doubs","Franche-Comté")),"*** INCONNU ***"))))))</f>
        <v>Franche-Comté</v>
      </c>
      <c r="G407" s="37">
        <f>LOOKUP(Z407-Paramètres!$E$1,Paramètres!$A$1:$A$20)</f>
        <v>-14</v>
      </c>
      <c r="H407" s="37" t="str">
        <f>LOOKUP(G407,Paramètres!$A$1:$B$20)</f>
        <v>C1</v>
      </c>
      <c r="I407" s="37">
        <f t="shared" si="66"/>
        <v>7</v>
      </c>
      <c r="J407" s="116">
        <v>707</v>
      </c>
      <c r="K407" s="47" t="s">
        <v>194</v>
      </c>
      <c r="L407" s="47"/>
      <c r="M407" s="47"/>
      <c r="N407" s="38"/>
      <c r="O407" s="77" t="str">
        <f t="shared" si="67"/>
        <v>50F</v>
      </c>
      <c r="P407" s="91">
        <f t="shared" si="68"/>
        <v>50000000</v>
      </c>
      <c r="Q407" s="91">
        <f t="shared" si="69"/>
        <v>0</v>
      </c>
      <c r="R407" s="91">
        <f t="shared" si="70"/>
        <v>0</v>
      </c>
      <c r="S407" s="91">
        <f t="shared" si="71"/>
        <v>0</v>
      </c>
      <c r="T407" s="91">
        <f t="shared" si="72"/>
        <v>50000000</v>
      </c>
      <c r="U407" s="92" t="str">
        <f t="shared" si="73"/>
        <v>50F</v>
      </c>
      <c r="V407" s="93">
        <f t="shared" si="74"/>
        <v>0</v>
      </c>
      <c r="W407" s="92" t="str">
        <f t="shared" si="75"/>
        <v>50F</v>
      </c>
      <c r="X407" s="93">
        <f t="shared" si="76"/>
        <v>0</v>
      </c>
      <c r="Y407" s="36" t="str">
        <f ca="1">LOOKUP(G407,Paramètres!$A$1:$A$20,Paramètres!$C$1:$C$21)</f>
        <v>-15</v>
      </c>
      <c r="Z407" s="25">
        <v>2002</v>
      </c>
      <c r="AA407" s="25" t="s">
        <v>1156</v>
      </c>
      <c r="AB407" s="59"/>
      <c r="AC407" s="42"/>
      <c r="AD407" s="42" t="str">
        <f>IF(ISNA(VLOOKUP(D407,'Liste en forme Garçons'!$C:$C,1,FALSE)),"","*")</f>
        <v>*</v>
      </c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</row>
    <row r="408" spans="1:46" s="43" customFormat="1" x14ac:dyDescent="0.35">
      <c r="A408" s="65"/>
      <c r="B408" s="94" t="s">
        <v>9</v>
      </c>
      <c r="C408" s="32" t="s">
        <v>1208</v>
      </c>
      <c r="D408" s="138" t="s">
        <v>1498</v>
      </c>
      <c r="E408" s="49" t="s">
        <v>672</v>
      </c>
      <c r="F408" s="97" t="str">
        <f>IF(E408="","",IF(COUNTIF(Paramètres!H:H,E408)=1,IF(Paramètres!$E$3=Paramètres!$A$23,"Belfort/Montbéliard",IF(Paramètres!$E$3=Paramètres!$A$24,"Doubs","Franche-Comté")),IF(COUNTIF(Paramètres!I:I,E408)=1,IF(Paramètres!$E$3=Paramètres!$A$23,"Belfort/Montbéliard",IF(Paramètres!$E$3=Paramètres!$A$24,"Belfort","Franche-Comté")),IF(COUNTIF(Paramètres!J:J,E408)=1,IF(Paramètres!$E$3=Paramètres!$A$25,"Franche-Comté","Haute-Saône"),IF(COUNTIF(Paramètres!K:K,E408)=1,IF(Paramètres!$E$3=Paramètres!$A$25,"Franche-Comté","Jura"),IF(COUNTIF(Paramètres!G:G,E408)=1,IF(Paramètres!$E$3=Paramètres!$A$23,"Besançon",IF(Paramètres!$E$3=Paramètres!$A$24,"Doubs","Franche-Comté")),"*** INCONNU ***"))))))</f>
        <v>Franche-Comté</v>
      </c>
      <c r="G408" s="37">
        <f>LOOKUP(Z408-Paramètres!$E$1,Paramètres!$A$1:$A$20)</f>
        <v>-14</v>
      </c>
      <c r="H408" s="37" t="str">
        <f>LOOKUP(G408,Paramètres!$A$1:$B$20)</f>
        <v>C1</v>
      </c>
      <c r="I408" s="37">
        <f t="shared" si="66"/>
        <v>5</v>
      </c>
      <c r="J408" s="116">
        <v>565</v>
      </c>
      <c r="K408" s="1" t="s">
        <v>194</v>
      </c>
      <c r="L408" s="1"/>
      <c r="M408" s="1"/>
      <c r="N408" s="2"/>
      <c r="O408" s="36" t="str">
        <f t="shared" si="67"/>
        <v>50F</v>
      </c>
      <c r="P408" s="91">
        <f t="shared" si="68"/>
        <v>50000000</v>
      </c>
      <c r="Q408" s="91">
        <f t="shared" si="69"/>
        <v>0</v>
      </c>
      <c r="R408" s="91">
        <f t="shared" si="70"/>
        <v>0</v>
      </c>
      <c r="S408" s="91">
        <f t="shared" si="71"/>
        <v>0</v>
      </c>
      <c r="T408" s="91">
        <f t="shared" si="72"/>
        <v>50000000</v>
      </c>
      <c r="U408" s="92" t="str">
        <f t="shared" si="73"/>
        <v>50F</v>
      </c>
      <c r="V408" s="93">
        <f t="shared" si="74"/>
        <v>0</v>
      </c>
      <c r="W408" s="92" t="str">
        <f t="shared" si="75"/>
        <v>50F</v>
      </c>
      <c r="X408" s="93">
        <f t="shared" si="76"/>
        <v>0</v>
      </c>
      <c r="Y408" s="36" t="str">
        <f ca="1">LOOKUP(G408,Paramètres!$A$1:$A$20,Paramètres!$C$1:$C$21)</f>
        <v>-15</v>
      </c>
      <c r="Z408" s="25">
        <v>2002</v>
      </c>
      <c r="AA408" s="25" t="s">
        <v>1156</v>
      </c>
      <c r="AB408" s="59"/>
      <c r="AD408" s="42" t="str">
        <f>IF(ISNA(VLOOKUP(D408,'Liste en forme Garçons'!$C:$C,1,FALSE)),"","*")</f>
        <v>*</v>
      </c>
    </row>
    <row r="409" spans="1:46" s="43" customFormat="1" x14ac:dyDescent="0.35">
      <c r="A409" s="65"/>
      <c r="B409" s="94" t="s">
        <v>821</v>
      </c>
      <c r="C409" s="32" t="s">
        <v>3344</v>
      </c>
      <c r="D409" s="138" t="s">
        <v>3345</v>
      </c>
      <c r="E409" s="49" t="s">
        <v>1125</v>
      </c>
      <c r="F409" s="97" t="str">
        <f>IF(E409="","",IF(COUNTIF(Paramètres!H:H,E409)=1,IF(Paramètres!$E$3=Paramètres!$A$23,"Belfort/Montbéliard",IF(Paramètres!$E$3=Paramètres!$A$24,"Doubs","Franche-Comté")),IF(COUNTIF(Paramètres!I:I,E409)=1,IF(Paramètres!$E$3=Paramètres!$A$23,"Belfort/Montbéliard",IF(Paramètres!$E$3=Paramètres!$A$24,"Belfort","Franche-Comté")),IF(COUNTIF(Paramètres!J:J,E409)=1,IF(Paramètres!$E$3=Paramètres!$A$25,"Franche-Comté","Haute-Saône"),IF(COUNTIF(Paramètres!K:K,E409)=1,IF(Paramètres!$E$3=Paramètres!$A$25,"Franche-Comté","Jura"),IF(COUNTIF(Paramètres!G:G,E409)=1,IF(Paramètres!$E$3=Paramètres!$A$23,"Besançon",IF(Paramètres!$E$3=Paramètres!$A$24,"Doubs","Franche-Comté")),"*** INCONNU ***"))))))</f>
        <v>Franche-Comté</v>
      </c>
      <c r="G409" s="37">
        <f>LOOKUP(Z409-Paramètres!$E$1,Paramètres!$A$1:$A$20)</f>
        <v>-14</v>
      </c>
      <c r="H409" s="37" t="str">
        <f>LOOKUP(G409,Paramètres!$A$1:$B$20)</f>
        <v>C1</v>
      </c>
      <c r="I409" s="37">
        <f t="shared" si="66"/>
        <v>5</v>
      </c>
      <c r="J409" s="116">
        <v>529</v>
      </c>
      <c r="K409" s="47" t="s">
        <v>194</v>
      </c>
      <c r="L409" s="47"/>
      <c r="M409" s="25"/>
      <c r="N409" s="52"/>
      <c r="O409" s="77" t="str">
        <f t="shared" si="67"/>
        <v>50F</v>
      </c>
      <c r="P409" s="91">
        <f t="shared" si="68"/>
        <v>50000000</v>
      </c>
      <c r="Q409" s="91">
        <f t="shared" si="69"/>
        <v>0</v>
      </c>
      <c r="R409" s="91">
        <f t="shared" si="70"/>
        <v>0</v>
      </c>
      <c r="S409" s="91">
        <f t="shared" si="71"/>
        <v>0</v>
      </c>
      <c r="T409" s="91">
        <f t="shared" si="72"/>
        <v>50000000</v>
      </c>
      <c r="U409" s="92" t="str">
        <f t="shared" si="73"/>
        <v>50F</v>
      </c>
      <c r="V409" s="93">
        <f t="shared" si="74"/>
        <v>0</v>
      </c>
      <c r="W409" s="92" t="str">
        <f t="shared" si="75"/>
        <v>50F</v>
      </c>
      <c r="X409" s="93">
        <f t="shared" si="76"/>
        <v>0</v>
      </c>
      <c r="Y409" s="36" t="str">
        <f ca="1">LOOKUP(G409,Paramètres!$A$1:$A$20,Paramètres!$C$1:$C$21)</f>
        <v>-15</v>
      </c>
      <c r="Z409" s="25">
        <v>2002</v>
      </c>
      <c r="AA409" s="25" t="s">
        <v>1156</v>
      </c>
      <c r="AB409" s="59"/>
      <c r="AD409" s="42" t="str">
        <f>IF(ISNA(VLOOKUP(D409,'Liste en forme Garçons'!$C:$C,1,FALSE)),"","*")</f>
        <v>*</v>
      </c>
    </row>
    <row r="410" spans="1:46" s="43" customFormat="1" x14ac:dyDescent="0.35">
      <c r="A410" s="65"/>
      <c r="B410" s="94" t="s">
        <v>34</v>
      </c>
      <c r="C410" s="32" t="s">
        <v>782</v>
      </c>
      <c r="D410" s="138" t="s">
        <v>1443</v>
      </c>
      <c r="E410" s="49" t="s">
        <v>864</v>
      </c>
      <c r="F410" s="97" t="str">
        <f>IF(E410="","",IF(COUNTIF(Paramètres!H:H,E410)=1,IF(Paramètres!$E$3=Paramètres!$A$23,"Belfort/Montbéliard",IF(Paramètres!$E$3=Paramètres!$A$24,"Doubs","Franche-Comté")),IF(COUNTIF(Paramètres!I:I,E410)=1,IF(Paramètres!$E$3=Paramètres!$A$23,"Belfort/Montbéliard",IF(Paramètres!$E$3=Paramètres!$A$24,"Belfort","Franche-Comté")),IF(COUNTIF(Paramètres!J:J,E410)=1,IF(Paramètres!$E$3=Paramètres!$A$25,"Franche-Comté","Haute-Saône"),IF(COUNTIF(Paramètres!K:K,E410)=1,IF(Paramètres!$E$3=Paramètres!$A$25,"Franche-Comté","Jura"),IF(COUNTIF(Paramètres!G:G,E410)=1,IF(Paramètres!$E$3=Paramètres!$A$23,"Besançon",IF(Paramètres!$E$3=Paramètres!$A$24,"Doubs","Franche-Comté")),"*** INCONNU ***"))))))</f>
        <v>Franche-Comté</v>
      </c>
      <c r="G410" s="37">
        <f>LOOKUP(Z410-Paramètres!$E$1,Paramètres!$A$1:$A$20)</f>
        <v>-15</v>
      </c>
      <c r="H410" s="37" t="str">
        <f>LOOKUP(G410,Paramètres!$A$1:$B$20)</f>
        <v>C2</v>
      </c>
      <c r="I410" s="37">
        <f t="shared" si="66"/>
        <v>5</v>
      </c>
      <c r="J410" s="116">
        <v>500</v>
      </c>
      <c r="K410" s="47" t="s">
        <v>194</v>
      </c>
      <c r="L410" s="47"/>
      <c r="M410" s="25"/>
      <c r="N410" s="52"/>
      <c r="O410" s="77" t="str">
        <f t="shared" si="67"/>
        <v>50F</v>
      </c>
      <c r="P410" s="91">
        <f t="shared" si="68"/>
        <v>50000000</v>
      </c>
      <c r="Q410" s="91">
        <f t="shared" si="69"/>
        <v>0</v>
      </c>
      <c r="R410" s="91">
        <f t="shared" si="70"/>
        <v>0</v>
      </c>
      <c r="S410" s="91">
        <f t="shared" si="71"/>
        <v>0</v>
      </c>
      <c r="T410" s="91">
        <f t="shared" si="72"/>
        <v>50000000</v>
      </c>
      <c r="U410" s="92" t="str">
        <f t="shared" si="73"/>
        <v>50F</v>
      </c>
      <c r="V410" s="93">
        <f t="shared" si="74"/>
        <v>0</v>
      </c>
      <c r="W410" s="92" t="str">
        <f t="shared" si="75"/>
        <v>50F</v>
      </c>
      <c r="X410" s="93">
        <f t="shared" si="76"/>
        <v>0</v>
      </c>
      <c r="Y410" s="36" t="str">
        <f ca="1">LOOKUP(G410,Paramètres!$A$1:$A$20,Paramètres!$C$1:$C$21)</f>
        <v>-15</v>
      </c>
      <c r="Z410" s="25">
        <v>2001</v>
      </c>
      <c r="AA410" s="25" t="s">
        <v>1156</v>
      </c>
      <c r="AB410" s="59"/>
      <c r="AD410" s="42" t="str">
        <f>IF(ISNA(VLOOKUP(D410,'Liste en forme Garçons'!$C:$C,1,FALSE)),"","*")</f>
        <v>*</v>
      </c>
    </row>
    <row r="411" spans="1:46" s="43" customFormat="1" x14ac:dyDescent="0.35">
      <c r="A411" s="65"/>
      <c r="B411" s="94" t="s">
        <v>455</v>
      </c>
      <c r="C411" s="32" t="s">
        <v>445</v>
      </c>
      <c r="D411" s="137" t="s">
        <v>1693</v>
      </c>
      <c r="E411" s="33" t="s">
        <v>444</v>
      </c>
      <c r="F411" s="97" t="str">
        <f>IF(E411="","",IF(COUNTIF(Paramètres!H:H,E411)=1,IF(Paramètres!$E$3=Paramètres!$A$23,"Belfort/Montbéliard",IF(Paramètres!$E$3=Paramètres!$A$24,"Doubs","Franche-Comté")),IF(COUNTIF(Paramètres!I:I,E411)=1,IF(Paramètres!$E$3=Paramètres!$A$23,"Belfort/Montbéliard",IF(Paramètres!$E$3=Paramètres!$A$24,"Belfort","Franche-Comté")),IF(COUNTIF(Paramètres!J:J,E411)=1,IF(Paramètres!$E$3=Paramètres!$A$25,"Franche-Comté","Haute-Saône"),IF(COUNTIF(Paramètres!K:K,E411)=1,IF(Paramètres!$E$3=Paramètres!$A$25,"Franche-Comté","Jura"),IF(COUNTIF(Paramètres!G:G,E411)=1,IF(Paramètres!$E$3=Paramètres!$A$23,"Besançon",IF(Paramètres!$E$3=Paramètres!$A$24,"Doubs","Franche-Comté")),"*** INCONNU ***"))))))</f>
        <v>Franche-Comté</v>
      </c>
      <c r="G411" s="37">
        <f>LOOKUP(Z411-Paramètres!$E$1,Paramètres!$A$1:$A$20)</f>
        <v>-14</v>
      </c>
      <c r="H411" s="37" t="str">
        <f>LOOKUP(G411,Paramètres!$A$1:$B$20)</f>
        <v>C1</v>
      </c>
      <c r="I411" s="37">
        <f t="shared" si="66"/>
        <v>5</v>
      </c>
      <c r="J411" s="116">
        <v>566</v>
      </c>
      <c r="K411" s="47" t="s">
        <v>228</v>
      </c>
      <c r="L411" s="47"/>
      <c r="M411" s="47"/>
      <c r="N411" s="38"/>
      <c r="O411" s="77" t="str">
        <f t="shared" si="67"/>
        <v>40F</v>
      </c>
      <c r="P411" s="91">
        <f t="shared" si="68"/>
        <v>40000000</v>
      </c>
      <c r="Q411" s="91">
        <f t="shared" si="69"/>
        <v>0</v>
      </c>
      <c r="R411" s="91">
        <f t="shared" si="70"/>
        <v>0</v>
      </c>
      <c r="S411" s="91">
        <f t="shared" si="71"/>
        <v>0</v>
      </c>
      <c r="T411" s="91">
        <f t="shared" si="72"/>
        <v>40000000</v>
      </c>
      <c r="U411" s="92" t="str">
        <f t="shared" si="73"/>
        <v>40F</v>
      </c>
      <c r="V411" s="93">
        <f t="shared" si="74"/>
        <v>0</v>
      </c>
      <c r="W411" s="92" t="str">
        <f t="shared" si="75"/>
        <v>40F</v>
      </c>
      <c r="X411" s="93">
        <f t="shared" si="76"/>
        <v>0</v>
      </c>
      <c r="Y411" s="36" t="str">
        <f ca="1">LOOKUP(G411,Paramètres!$A$1:$A$20,Paramètres!$C$1:$C$21)</f>
        <v>-15</v>
      </c>
      <c r="Z411" s="25">
        <v>2002</v>
      </c>
      <c r="AA411" s="25" t="s">
        <v>1156</v>
      </c>
      <c r="AB411" s="59"/>
      <c r="AD411" s="42" t="str">
        <f>IF(ISNA(VLOOKUP(D411,'Liste en forme Garçons'!$C:$C,1,FALSE)),"","*")</f>
        <v>*</v>
      </c>
    </row>
    <row r="412" spans="1:46" s="43" customFormat="1" x14ac:dyDescent="0.35">
      <c r="A412" s="65"/>
      <c r="B412" s="101" t="s">
        <v>568</v>
      </c>
      <c r="C412" s="32" t="s">
        <v>569</v>
      </c>
      <c r="D412" s="137" t="s">
        <v>1807</v>
      </c>
      <c r="E412" s="49" t="s">
        <v>331</v>
      </c>
      <c r="F412" s="97" t="str">
        <f>IF(E412="","",IF(COUNTIF(Paramètres!H:H,E412)=1,IF(Paramètres!$E$3=Paramètres!$A$23,"Belfort/Montbéliard",IF(Paramètres!$E$3=Paramètres!$A$24,"Doubs","Franche-Comté")),IF(COUNTIF(Paramètres!I:I,E412)=1,IF(Paramètres!$E$3=Paramètres!$A$23,"Belfort/Montbéliard",IF(Paramètres!$E$3=Paramètres!$A$24,"Belfort","Franche-Comté")),IF(COUNTIF(Paramètres!J:J,E412)=1,IF(Paramètres!$E$3=Paramètres!$A$25,"Franche-Comté","Haute-Saône"),IF(COUNTIF(Paramètres!K:K,E412)=1,IF(Paramètres!$E$3=Paramètres!$A$25,"Franche-Comté","Jura"),IF(COUNTIF(Paramètres!G:G,E412)=1,IF(Paramètres!$E$3=Paramètres!$A$23,"Besançon",IF(Paramètres!$E$3=Paramètres!$A$24,"Doubs","Franche-Comté")),"*** INCONNU ***"))))))</f>
        <v>Franche-Comté</v>
      </c>
      <c r="G412" s="37">
        <f>LOOKUP(Z412-Paramètres!$E$1,Paramètres!$A$1:$A$20)</f>
        <v>-14</v>
      </c>
      <c r="H412" s="37" t="str">
        <f>LOOKUP(G412,Paramètres!$A$1:$B$20)</f>
        <v>C1</v>
      </c>
      <c r="I412" s="37">
        <f t="shared" si="66"/>
        <v>5</v>
      </c>
      <c r="J412" s="117">
        <v>500</v>
      </c>
      <c r="K412" s="25" t="s">
        <v>228</v>
      </c>
      <c r="L412" s="25"/>
      <c r="M412" s="25"/>
      <c r="N412" s="52"/>
      <c r="O412" s="36" t="str">
        <f t="shared" si="67"/>
        <v>40F</v>
      </c>
      <c r="P412" s="91">
        <f t="shared" si="68"/>
        <v>40000000</v>
      </c>
      <c r="Q412" s="91">
        <f t="shared" si="69"/>
        <v>0</v>
      </c>
      <c r="R412" s="91">
        <f t="shared" si="70"/>
        <v>0</v>
      </c>
      <c r="S412" s="91">
        <f t="shared" si="71"/>
        <v>0</v>
      </c>
      <c r="T412" s="91">
        <f t="shared" si="72"/>
        <v>40000000</v>
      </c>
      <c r="U412" s="92" t="str">
        <f t="shared" si="73"/>
        <v>40F</v>
      </c>
      <c r="V412" s="93">
        <f t="shared" si="74"/>
        <v>0</v>
      </c>
      <c r="W412" s="92" t="str">
        <f t="shared" si="75"/>
        <v>40F</v>
      </c>
      <c r="X412" s="93">
        <f t="shared" si="76"/>
        <v>0</v>
      </c>
      <c r="Y412" s="36" t="str">
        <f ca="1">LOOKUP(G412,Paramètres!$A$1:$A$20,Paramètres!$C$1:$C$21)</f>
        <v>-15</v>
      </c>
      <c r="Z412" s="25">
        <v>2002</v>
      </c>
      <c r="AA412" s="25" t="s">
        <v>1156</v>
      </c>
      <c r="AB412" s="59"/>
      <c r="AD412" s="42" t="str">
        <f>IF(ISNA(VLOOKUP(D412,'Liste en forme Garçons'!$C:$C,1,FALSE)),"","*")</f>
        <v>*</v>
      </c>
    </row>
    <row r="413" spans="1:46" s="43" customFormat="1" x14ac:dyDescent="0.35">
      <c r="A413" s="65"/>
      <c r="B413" s="94" t="s">
        <v>19</v>
      </c>
      <c r="C413" s="32" t="s">
        <v>952</v>
      </c>
      <c r="D413" s="138" t="s">
        <v>1346</v>
      </c>
      <c r="E413" s="33" t="s">
        <v>1014</v>
      </c>
      <c r="F413" s="97" t="str">
        <f>IF(E413="","",IF(COUNTIF(Paramètres!H:H,E413)=1,IF(Paramètres!$E$3=Paramètres!$A$23,"Belfort/Montbéliard",IF(Paramètres!$E$3=Paramètres!$A$24,"Doubs","Franche-Comté")),IF(COUNTIF(Paramètres!I:I,E413)=1,IF(Paramètres!$E$3=Paramètres!$A$23,"Belfort/Montbéliard",IF(Paramètres!$E$3=Paramètres!$A$24,"Belfort","Franche-Comté")),IF(COUNTIF(Paramètres!J:J,E413)=1,IF(Paramètres!$E$3=Paramètres!$A$25,"Franche-Comté","Haute-Saône"),IF(COUNTIF(Paramètres!K:K,E413)=1,IF(Paramètres!$E$3=Paramètres!$A$25,"Franche-Comté","Jura"),IF(COUNTIF(Paramètres!G:G,E413)=1,IF(Paramètres!$E$3=Paramètres!$A$23,"Besançon",IF(Paramètres!$E$3=Paramètres!$A$24,"Doubs","Franche-Comté")),"*** INCONNU ***"))))))</f>
        <v>Franche-Comté</v>
      </c>
      <c r="G413" s="37">
        <f>LOOKUP(Z413-Paramètres!$E$1,Paramètres!$A$1:$A$20)</f>
        <v>-14</v>
      </c>
      <c r="H413" s="37" t="str">
        <f>LOOKUP(G413,Paramètres!$A$1:$B$20)</f>
        <v>C1</v>
      </c>
      <c r="I413" s="37">
        <f t="shared" si="66"/>
        <v>5</v>
      </c>
      <c r="J413" s="116">
        <v>500</v>
      </c>
      <c r="K413" s="25" t="s">
        <v>228</v>
      </c>
      <c r="L413" s="47"/>
      <c r="M413" s="47"/>
      <c r="N413" s="52"/>
      <c r="O413" s="77" t="str">
        <f t="shared" si="67"/>
        <v>40F</v>
      </c>
      <c r="P413" s="91">
        <f t="shared" si="68"/>
        <v>40000000</v>
      </c>
      <c r="Q413" s="91">
        <f t="shared" si="69"/>
        <v>0</v>
      </c>
      <c r="R413" s="91">
        <f t="shared" si="70"/>
        <v>0</v>
      </c>
      <c r="S413" s="91">
        <f t="shared" si="71"/>
        <v>0</v>
      </c>
      <c r="T413" s="91">
        <f t="shared" si="72"/>
        <v>40000000</v>
      </c>
      <c r="U413" s="92" t="str">
        <f t="shared" si="73"/>
        <v>40F</v>
      </c>
      <c r="V413" s="93">
        <f t="shared" si="74"/>
        <v>0</v>
      </c>
      <c r="W413" s="92" t="str">
        <f t="shared" si="75"/>
        <v>40F</v>
      </c>
      <c r="X413" s="93">
        <f t="shared" si="76"/>
        <v>0</v>
      </c>
      <c r="Y413" s="36" t="str">
        <f ca="1">LOOKUP(G413,Paramètres!$A$1:$A$20,Paramètres!$C$1:$C$21)</f>
        <v>-15</v>
      </c>
      <c r="Z413" s="25">
        <v>2002</v>
      </c>
      <c r="AA413" s="25" t="s">
        <v>1156</v>
      </c>
      <c r="AB413" s="59"/>
      <c r="AD413" s="42" t="str">
        <f>IF(ISNA(VLOOKUP(D413,'Liste en forme Garçons'!$C:$C,1,FALSE)),"","*")</f>
        <v>*</v>
      </c>
    </row>
    <row r="414" spans="1:46" s="43" customFormat="1" x14ac:dyDescent="0.35">
      <c r="A414" s="65"/>
      <c r="B414" s="94" t="s">
        <v>9</v>
      </c>
      <c r="C414" s="32" t="s">
        <v>2524</v>
      </c>
      <c r="D414" s="138" t="s">
        <v>2611</v>
      </c>
      <c r="E414" s="33" t="s">
        <v>842</v>
      </c>
      <c r="F414" s="97" t="str">
        <f>IF(E414="","",IF(COUNTIF(Paramètres!H:H,E414)=1,IF(Paramètres!$E$3=Paramètres!$A$23,"Belfort/Montbéliard",IF(Paramètres!$E$3=Paramètres!$A$24,"Doubs","Franche-Comté")),IF(COUNTIF(Paramètres!I:I,E414)=1,IF(Paramètres!$E$3=Paramètres!$A$23,"Belfort/Montbéliard",IF(Paramètres!$E$3=Paramètres!$A$24,"Belfort","Franche-Comté")),IF(COUNTIF(Paramètres!J:J,E414)=1,IF(Paramètres!$E$3=Paramètres!$A$25,"Franche-Comté","Haute-Saône"),IF(COUNTIF(Paramètres!K:K,E414)=1,IF(Paramètres!$E$3=Paramètres!$A$25,"Franche-Comté","Jura"),IF(COUNTIF(Paramètres!G:G,E414)=1,IF(Paramètres!$E$3=Paramètres!$A$23,"Besançon",IF(Paramètres!$E$3=Paramètres!$A$24,"Doubs","Franche-Comté")),"*** INCONNU ***"))))))</f>
        <v>Franche-Comté</v>
      </c>
      <c r="G414" s="37">
        <f>LOOKUP(Z414-Paramètres!$E$1,Paramètres!$A$1:$A$20)</f>
        <v>-15</v>
      </c>
      <c r="H414" s="37" t="str">
        <f>LOOKUP(G414,Paramètres!$A$1:$B$20)</f>
        <v>C2</v>
      </c>
      <c r="I414" s="37">
        <f t="shared" si="66"/>
        <v>5</v>
      </c>
      <c r="J414" s="116">
        <v>500</v>
      </c>
      <c r="K414" s="25" t="s">
        <v>228</v>
      </c>
      <c r="L414" s="47"/>
      <c r="M414" s="47"/>
      <c r="N414" s="52"/>
      <c r="O414" s="77" t="str">
        <f t="shared" si="67"/>
        <v>40F</v>
      </c>
      <c r="P414" s="91">
        <f t="shared" si="68"/>
        <v>40000000</v>
      </c>
      <c r="Q414" s="91">
        <f t="shared" si="69"/>
        <v>0</v>
      </c>
      <c r="R414" s="91">
        <f t="shared" si="70"/>
        <v>0</v>
      </c>
      <c r="S414" s="91">
        <f t="shared" si="71"/>
        <v>0</v>
      </c>
      <c r="T414" s="91">
        <f t="shared" si="72"/>
        <v>40000000</v>
      </c>
      <c r="U414" s="92" t="str">
        <f t="shared" si="73"/>
        <v>40F</v>
      </c>
      <c r="V414" s="93">
        <f t="shared" si="74"/>
        <v>0</v>
      </c>
      <c r="W414" s="92" t="str">
        <f t="shared" si="75"/>
        <v>40F</v>
      </c>
      <c r="X414" s="93">
        <f t="shared" si="76"/>
        <v>0</v>
      </c>
      <c r="Y414" s="36" t="str">
        <f ca="1">LOOKUP(G414,Paramètres!$A$1:$A$20,Paramètres!$C$1:$C$21)</f>
        <v>-15</v>
      </c>
      <c r="Z414" s="25">
        <v>2001</v>
      </c>
      <c r="AA414" s="25" t="s">
        <v>1156</v>
      </c>
      <c r="AB414" s="59"/>
      <c r="AD414" s="42" t="str">
        <f>IF(ISNA(VLOOKUP(D414,'Liste en forme Garçons'!$C:$C,1,FALSE)),"","*")</f>
        <v>*</v>
      </c>
    </row>
    <row r="415" spans="1:46" s="43" customFormat="1" x14ac:dyDescent="0.35">
      <c r="A415" s="65"/>
      <c r="B415" s="94" t="s">
        <v>561</v>
      </c>
      <c r="C415" s="32" t="s">
        <v>71</v>
      </c>
      <c r="D415" s="138" t="s">
        <v>1799</v>
      </c>
      <c r="E415" s="33" t="s">
        <v>58</v>
      </c>
      <c r="F415" s="97" t="str">
        <f>IF(E415="","",IF(COUNTIF(Paramètres!H:H,E415)=1,IF(Paramètres!$E$3=Paramètres!$A$23,"Belfort/Montbéliard",IF(Paramètres!$E$3=Paramètres!$A$24,"Doubs","Franche-Comté")),IF(COUNTIF(Paramètres!I:I,E415)=1,IF(Paramètres!$E$3=Paramètres!$A$23,"Belfort/Montbéliard",IF(Paramètres!$E$3=Paramètres!$A$24,"Belfort","Franche-Comté")),IF(COUNTIF(Paramètres!J:J,E415)=1,IF(Paramètres!$E$3=Paramètres!$A$25,"Franche-Comté","Haute-Saône"),IF(COUNTIF(Paramètres!K:K,E415)=1,IF(Paramètres!$E$3=Paramètres!$A$25,"Franche-Comté","Jura"),IF(COUNTIF(Paramètres!G:G,E415)=1,IF(Paramètres!$E$3=Paramètres!$A$23,"Besançon",IF(Paramètres!$E$3=Paramètres!$A$24,"Doubs","Franche-Comté")),"*** INCONNU ***"))))))</f>
        <v>Franche-Comté</v>
      </c>
      <c r="G415" s="37">
        <f>LOOKUP(Z415-Paramètres!$E$1,Paramètres!$A$1:$A$20)</f>
        <v>-14</v>
      </c>
      <c r="H415" s="37" t="str">
        <f>LOOKUP(G415,Paramètres!$A$1:$B$20)</f>
        <v>C1</v>
      </c>
      <c r="I415" s="37">
        <f t="shared" si="66"/>
        <v>5</v>
      </c>
      <c r="J415" s="116">
        <v>500</v>
      </c>
      <c r="K415" s="25" t="s">
        <v>229</v>
      </c>
      <c r="L415" s="47"/>
      <c r="M415" s="47"/>
      <c r="N415" s="52"/>
      <c r="O415" s="77" t="str">
        <f t="shared" si="67"/>
        <v>35F</v>
      </c>
      <c r="P415" s="91">
        <f t="shared" si="68"/>
        <v>35000000</v>
      </c>
      <c r="Q415" s="91">
        <f t="shared" si="69"/>
        <v>0</v>
      </c>
      <c r="R415" s="91">
        <f t="shared" si="70"/>
        <v>0</v>
      </c>
      <c r="S415" s="91">
        <f t="shared" si="71"/>
        <v>0</v>
      </c>
      <c r="T415" s="91">
        <f t="shared" si="72"/>
        <v>35000000</v>
      </c>
      <c r="U415" s="92" t="str">
        <f t="shared" si="73"/>
        <v>35F</v>
      </c>
      <c r="V415" s="93">
        <f t="shared" si="74"/>
        <v>0</v>
      </c>
      <c r="W415" s="92" t="str">
        <f t="shared" si="75"/>
        <v>35F</v>
      </c>
      <c r="X415" s="93">
        <f t="shared" si="76"/>
        <v>0</v>
      </c>
      <c r="Y415" s="36" t="str">
        <f ca="1">LOOKUP(G415,Paramètres!$A$1:$A$20,Paramètres!$C$1:$C$21)</f>
        <v>-15</v>
      </c>
      <c r="Z415" s="25">
        <v>2002</v>
      </c>
      <c r="AA415" s="25" t="s">
        <v>1156</v>
      </c>
      <c r="AB415" s="59"/>
      <c r="AD415" s="42" t="str">
        <f>IF(ISNA(VLOOKUP(D415,'Liste en forme Garçons'!$C:$C,1,FALSE)),"","*")</f>
        <v>*</v>
      </c>
    </row>
    <row r="416" spans="1:46" s="43" customFormat="1" x14ac:dyDescent="0.35">
      <c r="A416" s="65"/>
      <c r="B416" s="94" t="s">
        <v>127</v>
      </c>
      <c r="C416" s="32" t="s">
        <v>2772</v>
      </c>
      <c r="D416" s="138" t="s">
        <v>2850</v>
      </c>
      <c r="E416" s="49" t="s">
        <v>1013</v>
      </c>
      <c r="F416" s="97" t="str">
        <f>IF(E416="","",IF(COUNTIF(Paramètres!H:H,E416)=1,IF(Paramètres!$E$3=Paramètres!$A$23,"Belfort/Montbéliard",IF(Paramètres!$E$3=Paramètres!$A$24,"Doubs","Franche-Comté")),IF(COUNTIF(Paramètres!I:I,E416)=1,IF(Paramètres!$E$3=Paramètres!$A$23,"Belfort/Montbéliard",IF(Paramètres!$E$3=Paramètres!$A$24,"Belfort","Franche-Comté")),IF(COUNTIF(Paramètres!J:J,E416)=1,IF(Paramètres!$E$3=Paramètres!$A$25,"Franche-Comté","Haute-Saône"),IF(COUNTIF(Paramètres!K:K,E416)=1,IF(Paramètres!$E$3=Paramètres!$A$25,"Franche-Comté","Jura"),IF(COUNTIF(Paramètres!G:G,E416)=1,IF(Paramètres!$E$3=Paramètres!$A$23,"Besançon",IF(Paramètres!$E$3=Paramètres!$A$24,"Doubs","Franche-Comté")),"*** INCONNU ***"))))))</f>
        <v>Franche-Comté</v>
      </c>
      <c r="G416" s="37">
        <f>LOOKUP(Z416-Paramètres!$E$1,Paramètres!$A$1:$A$20)</f>
        <v>-14</v>
      </c>
      <c r="H416" s="37" t="str">
        <f>LOOKUP(G416,Paramètres!$A$1:$B$20)</f>
        <v>C1</v>
      </c>
      <c r="I416" s="37">
        <f t="shared" si="66"/>
        <v>5</v>
      </c>
      <c r="J416" s="116">
        <v>500</v>
      </c>
      <c r="K416" s="47" t="s">
        <v>229</v>
      </c>
      <c r="L416" s="47"/>
      <c r="M416" s="25"/>
      <c r="N416" s="52"/>
      <c r="O416" s="77" t="str">
        <f t="shared" si="67"/>
        <v>35F</v>
      </c>
      <c r="P416" s="91">
        <f t="shared" si="68"/>
        <v>35000000</v>
      </c>
      <c r="Q416" s="91">
        <f t="shared" si="69"/>
        <v>0</v>
      </c>
      <c r="R416" s="91">
        <f t="shared" si="70"/>
        <v>0</v>
      </c>
      <c r="S416" s="91">
        <f t="shared" si="71"/>
        <v>0</v>
      </c>
      <c r="T416" s="91">
        <f t="shared" si="72"/>
        <v>35000000</v>
      </c>
      <c r="U416" s="92" t="str">
        <f t="shared" si="73"/>
        <v>35F</v>
      </c>
      <c r="V416" s="93">
        <f t="shared" si="74"/>
        <v>0</v>
      </c>
      <c r="W416" s="92" t="str">
        <f t="shared" si="75"/>
        <v>35F</v>
      </c>
      <c r="X416" s="93">
        <f t="shared" si="76"/>
        <v>0</v>
      </c>
      <c r="Y416" s="36" t="str">
        <f ca="1">LOOKUP(G416,Paramètres!$A$1:$A$20,Paramètres!$C$1:$C$21)</f>
        <v>-15</v>
      </c>
      <c r="Z416" s="25">
        <v>2002</v>
      </c>
      <c r="AA416" s="25" t="s">
        <v>1156</v>
      </c>
      <c r="AB416" s="59"/>
      <c r="AD416" s="42" t="str">
        <f>IF(ISNA(VLOOKUP(D416,'Liste en forme Garçons'!$C:$C,1,FALSE)),"","*")</f>
        <v>*</v>
      </c>
    </row>
    <row r="417" spans="1:46" s="43" customFormat="1" x14ac:dyDescent="0.35">
      <c r="A417" s="65"/>
      <c r="B417" s="94" t="s">
        <v>733</v>
      </c>
      <c r="C417" s="32" t="s">
        <v>734</v>
      </c>
      <c r="D417" s="138" t="s">
        <v>1513</v>
      </c>
      <c r="E417" s="49" t="s">
        <v>696</v>
      </c>
      <c r="F417" s="97" t="str">
        <f>IF(E417="","",IF(COUNTIF(Paramètres!H:H,E417)=1,IF(Paramètres!$E$3=Paramètres!$A$23,"Belfort/Montbéliard",IF(Paramètres!$E$3=Paramètres!$A$24,"Doubs","Franche-Comté")),IF(COUNTIF(Paramètres!I:I,E417)=1,IF(Paramètres!$E$3=Paramètres!$A$23,"Belfort/Montbéliard",IF(Paramètres!$E$3=Paramètres!$A$24,"Belfort","Franche-Comté")),IF(COUNTIF(Paramètres!J:J,E417)=1,IF(Paramètres!$E$3=Paramètres!$A$25,"Franche-Comté","Haute-Saône"),IF(COUNTIF(Paramètres!K:K,E417)=1,IF(Paramètres!$E$3=Paramètres!$A$25,"Franche-Comté","Jura"),IF(COUNTIF(Paramètres!G:G,E417)=1,IF(Paramètres!$E$3=Paramètres!$A$23,"Besançon",IF(Paramètres!$E$3=Paramètres!$A$24,"Doubs","Franche-Comté")),"*** INCONNU ***"))))))</f>
        <v>Franche-Comté</v>
      </c>
      <c r="G417" s="37">
        <f>LOOKUP(Z417-Paramètres!$E$1,Paramètres!$A$1:$A$20)</f>
        <v>-15</v>
      </c>
      <c r="H417" s="37" t="str">
        <f>LOOKUP(G417,Paramètres!$A$1:$B$20)</f>
        <v>C2</v>
      </c>
      <c r="I417" s="37">
        <f t="shared" si="66"/>
        <v>5</v>
      </c>
      <c r="J417" s="116">
        <v>522</v>
      </c>
      <c r="K417" s="47" t="s">
        <v>72</v>
      </c>
      <c r="L417" s="47"/>
      <c r="M417" s="25"/>
      <c r="N417" s="52"/>
      <c r="O417" s="77" t="str">
        <f t="shared" si="67"/>
        <v>30F</v>
      </c>
      <c r="P417" s="91">
        <f t="shared" si="68"/>
        <v>30000000</v>
      </c>
      <c r="Q417" s="91">
        <f t="shared" si="69"/>
        <v>0</v>
      </c>
      <c r="R417" s="91">
        <f t="shared" si="70"/>
        <v>0</v>
      </c>
      <c r="S417" s="91">
        <f t="shared" si="71"/>
        <v>0</v>
      </c>
      <c r="T417" s="91">
        <f t="shared" si="72"/>
        <v>30000000</v>
      </c>
      <c r="U417" s="92" t="str">
        <f t="shared" si="73"/>
        <v>30F</v>
      </c>
      <c r="V417" s="93">
        <f t="shared" si="74"/>
        <v>0</v>
      </c>
      <c r="W417" s="92" t="str">
        <f t="shared" si="75"/>
        <v>30F</v>
      </c>
      <c r="X417" s="93">
        <f t="shared" si="76"/>
        <v>0</v>
      </c>
      <c r="Y417" s="36" t="str">
        <f ca="1">LOOKUP(G417,Paramètres!$A$1:$A$20,Paramètres!$C$1:$C$21)</f>
        <v>-15</v>
      </c>
      <c r="Z417" s="25">
        <v>2001</v>
      </c>
      <c r="AA417" s="25" t="s">
        <v>1156</v>
      </c>
      <c r="AB417" s="59"/>
      <c r="AD417" s="42" t="str">
        <f>IF(ISNA(VLOOKUP(D417,'Liste en forme Garçons'!$C:$C,1,FALSE)),"","*")</f>
        <v>*</v>
      </c>
    </row>
    <row r="418" spans="1:46" s="43" customFormat="1" x14ac:dyDescent="0.35">
      <c r="A418" s="65"/>
      <c r="B418" s="94" t="s">
        <v>69</v>
      </c>
      <c r="C418" s="32" t="s">
        <v>904</v>
      </c>
      <c r="D418" s="138" t="s">
        <v>1358</v>
      </c>
      <c r="E418" s="33" t="s">
        <v>1014</v>
      </c>
      <c r="F418" s="97" t="str">
        <f>IF(E418="","",IF(COUNTIF(Paramètres!H:H,E418)=1,IF(Paramètres!$E$3=Paramètres!$A$23,"Belfort/Montbéliard",IF(Paramètres!$E$3=Paramètres!$A$24,"Doubs","Franche-Comté")),IF(COUNTIF(Paramètres!I:I,E418)=1,IF(Paramètres!$E$3=Paramètres!$A$23,"Belfort/Montbéliard",IF(Paramètres!$E$3=Paramètres!$A$24,"Belfort","Franche-Comté")),IF(COUNTIF(Paramètres!J:J,E418)=1,IF(Paramètres!$E$3=Paramètres!$A$25,"Franche-Comté","Haute-Saône"),IF(COUNTIF(Paramètres!K:K,E418)=1,IF(Paramètres!$E$3=Paramètres!$A$25,"Franche-Comté","Jura"),IF(COUNTIF(Paramètres!G:G,E418)=1,IF(Paramètres!$E$3=Paramètres!$A$23,"Besançon",IF(Paramètres!$E$3=Paramètres!$A$24,"Doubs","Franche-Comté")),"*** INCONNU ***"))))))</f>
        <v>Franche-Comté</v>
      </c>
      <c r="G418" s="37">
        <f>LOOKUP(Z418-Paramètres!$E$1,Paramètres!$A$1:$A$20)</f>
        <v>-14</v>
      </c>
      <c r="H418" s="37" t="str">
        <f>LOOKUP(G418,Paramètres!$A$1:$B$20)</f>
        <v>C1</v>
      </c>
      <c r="I418" s="37">
        <f t="shared" si="66"/>
        <v>5</v>
      </c>
      <c r="J418" s="116">
        <v>513</v>
      </c>
      <c r="K418" s="25" t="s">
        <v>72</v>
      </c>
      <c r="L418" s="47"/>
      <c r="M418" s="47"/>
      <c r="N418" s="52"/>
      <c r="O418" s="77" t="str">
        <f t="shared" si="67"/>
        <v>30F</v>
      </c>
      <c r="P418" s="91">
        <f t="shared" si="68"/>
        <v>30000000</v>
      </c>
      <c r="Q418" s="91">
        <f t="shared" si="69"/>
        <v>0</v>
      </c>
      <c r="R418" s="91">
        <f t="shared" si="70"/>
        <v>0</v>
      </c>
      <c r="S418" s="91">
        <f t="shared" si="71"/>
        <v>0</v>
      </c>
      <c r="T418" s="91">
        <f t="shared" si="72"/>
        <v>30000000</v>
      </c>
      <c r="U418" s="92" t="str">
        <f t="shared" si="73"/>
        <v>30F</v>
      </c>
      <c r="V418" s="93">
        <f t="shared" si="74"/>
        <v>0</v>
      </c>
      <c r="W418" s="92" t="str">
        <f t="shared" si="75"/>
        <v>30F</v>
      </c>
      <c r="X418" s="93">
        <f t="shared" si="76"/>
        <v>0</v>
      </c>
      <c r="Y418" s="36" t="str">
        <f ca="1">LOOKUP(G418,Paramètres!$A$1:$A$20,Paramètres!$C$1:$C$21)</f>
        <v>-15</v>
      </c>
      <c r="Z418" s="25">
        <v>2002</v>
      </c>
      <c r="AA418" s="25" t="s">
        <v>1156</v>
      </c>
      <c r="AB418" s="59"/>
      <c r="AD418" s="42" t="str">
        <f>IF(ISNA(VLOOKUP(D418,'Liste en forme Garçons'!$C:$C,1,FALSE)),"","*")</f>
        <v>*</v>
      </c>
    </row>
    <row r="419" spans="1:46" s="43" customFormat="1" x14ac:dyDescent="0.35">
      <c r="A419" s="65"/>
      <c r="B419" s="94" t="s">
        <v>269</v>
      </c>
      <c r="C419" s="32" t="s">
        <v>270</v>
      </c>
      <c r="D419" s="138" t="s">
        <v>1773</v>
      </c>
      <c r="E419" s="49" t="s">
        <v>58</v>
      </c>
      <c r="F419" s="97" t="str">
        <f>IF(E419="","",IF(COUNTIF(Paramètres!H:H,E419)=1,IF(Paramètres!$E$3=Paramètres!$A$23,"Belfort/Montbéliard",IF(Paramètres!$E$3=Paramètres!$A$24,"Doubs","Franche-Comté")),IF(COUNTIF(Paramètres!I:I,E419)=1,IF(Paramètres!$E$3=Paramètres!$A$23,"Belfort/Montbéliard",IF(Paramètres!$E$3=Paramètres!$A$24,"Belfort","Franche-Comté")),IF(COUNTIF(Paramètres!J:J,E419)=1,IF(Paramètres!$E$3=Paramètres!$A$25,"Franche-Comté","Haute-Saône"),IF(COUNTIF(Paramètres!K:K,E419)=1,IF(Paramètres!$E$3=Paramètres!$A$25,"Franche-Comté","Jura"),IF(COUNTIF(Paramètres!G:G,E419)=1,IF(Paramètres!$E$3=Paramètres!$A$23,"Besançon",IF(Paramètres!$E$3=Paramètres!$A$24,"Doubs","Franche-Comté")),"*** INCONNU ***"))))))</f>
        <v>Franche-Comté</v>
      </c>
      <c r="G419" s="37">
        <f>LOOKUP(Z419-Paramètres!$E$1,Paramètres!$A$1:$A$20)</f>
        <v>-15</v>
      </c>
      <c r="H419" s="37" t="str">
        <f>LOOKUP(G419,Paramètres!$A$1:$B$20)</f>
        <v>C2</v>
      </c>
      <c r="I419" s="37">
        <f t="shared" si="66"/>
        <v>5</v>
      </c>
      <c r="J419" s="116">
        <v>500</v>
      </c>
      <c r="K419" s="25" t="s">
        <v>72</v>
      </c>
      <c r="L419" s="25"/>
      <c r="M419" s="25"/>
      <c r="N419" s="52"/>
      <c r="O419" s="77" t="str">
        <f t="shared" si="67"/>
        <v>30F</v>
      </c>
      <c r="P419" s="91">
        <f t="shared" si="68"/>
        <v>30000000</v>
      </c>
      <c r="Q419" s="91">
        <f t="shared" si="69"/>
        <v>0</v>
      </c>
      <c r="R419" s="91">
        <f t="shared" si="70"/>
        <v>0</v>
      </c>
      <c r="S419" s="91">
        <f t="shared" si="71"/>
        <v>0</v>
      </c>
      <c r="T419" s="91">
        <f t="shared" si="72"/>
        <v>30000000</v>
      </c>
      <c r="U419" s="92" t="str">
        <f t="shared" si="73"/>
        <v>30F</v>
      </c>
      <c r="V419" s="93">
        <f t="shared" si="74"/>
        <v>0</v>
      </c>
      <c r="W419" s="92" t="str">
        <f t="shared" si="75"/>
        <v>30F</v>
      </c>
      <c r="X419" s="93">
        <f t="shared" si="76"/>
        <v>0</v>
      </c>
      <c r="Y419" s="36" t="str">
        <f ca="1">LOOKUP(G419,Paramètres!$A$1:$A$20,Paramètres!$C$1:$C$21)</f>
        <v>-15</v>
      </c>
      <c r="Z419" s="25">
        <v>2001</v>
      </c>
      <c r="AA419" s="25" t="s">
        <v>1156</v>
      </c>
      <c r="AB419" s="59"/>
      <c r="AD419" s="42" t="str">
        <f>IF(ISNA(VLOOKUP(D419,'Liste en forme Garçons'!$C:$C,1,FALSE)),"","*")</f>
        <v>*</v>
      </c>
    </row>
    <row r="420" spans="1:46" s="43" customFormat="1" x14ac:dyDescent="0.35">
      <c r="A420" s="65"/>
      <c r="B420" s="94" t="s">
        <v>61</v>
      </c>
      <c r="C420" s="32" t="s">
        <v>383</v>
      </c>
      <c r="D420" s="138" t="s">
        <v>2995</v>
      </c>
      <c r="E420" s="49" t="s">
        <v>1129</v>
      </c>
      <c r="F420" s="97" t="str">
        <f>IF(E420="","",IF(COUNTIF(Paramètres!H:H,E420)=1,IF(Paramètres!$E$3=Paramètres!$A$23,"Belfort/Montbéliard",IF(Paramètres!$E$3=Paramètres!$A$24,"Doubs","Franche-Comté")),IF(COUNTIF(Paramètres!I:I,E420)=1,IF(Paramètres!$E$3=Paramètres!$A$23,"Belfort/Montbéliard",IF(Paramètres!$E$3=Paramètres!$A$24,"Belfort","Franche-Comté")),IF(COUNTIF(Paramètres!J:J,E420)=1,IF(Paramètres!$E$3=Paramètres!$A$25,"Franche-Comté","Haute-Saône"),IF(COUNTIF(Paramètres!K:K,E420)=1,IF(Paramètres!$E$3=Paramètres!$A$25,"Franche-Comté","Jura"),IF(COUNTIF(Paramètres!G:G,E420)=1,IF(Paramètres!$E$3=Paramètres!$A$23,"Besançon",IF(Paramètres!$E$3=Paramètres!$A$24,"Doubs","Franche-Comté")),"*** INCONNU ***"))))))</f>
        <v>Franche-Comté</v>
      </c>
      <c r="G420" s="37">
        <f>LOOKUP(Z420-Paramètres!$E$1,Paramètres!$A$1:$A$20)</f>
        <v>-15</v>
      </c>
      <c r="H420" s="37" t="str">
        <f>LOOKUP(G420,Paramètres!$A$1:$B$20)</f>
        <v>C2</v>
      </c>
      <c r="I420" s="37">
        <f t="shared" si="66"/>
        <v>5</v>
      </c>
      <c r="J420" s="116">
        <v>500</v>
      </c>
      <c r="K420" s="47" t="s">
        <v>72</v>
      </c>
      <c r="L420" s="47"/>
      <c r="M420" s="25"/>
      <c r="N420" s="52"/>
      <c r="O420" s="77" t="str">
        <f t="shared" si="67"/>
        <v>30F</v>
      </c>
      <c r="P420" s="91">
        <f t="shared" si="68"/>
        <v>30000000</v>
      </c>
      <c r="Q420" s="91">
        <f t="shared" si="69"/>
        <v>0</v>
      </c>
      <c r="R420" s="91">
        <f t="shared" si="70"/>
        <v>0</v>
      </c>
      <c r="S420" s="91">
        <f t="shared" si="71"/>
        <v>0</v>
      </c>
      <c r="T420" s="91">
        <f t="shared" si="72"/>
        <v>30000000</v>
      </c>
      <c r="U420" s="92" t="str">
        <f t="shared" si="73"/>
        <v>30F</v>
      </c>
      <c r="V420" s="93">
        <f t="shared" si="74"/>
        <v>0</v>
      </c>
      <c r="W420" s="92" t="str">
        <f t="shared" si="75"/>
        <v>30F</v>
      </c>
      <c r="X420" s="93">
        <f t="shared" si="76"/>
        <v>0</v>
      </c>
      <c r="Y420" s="36" t="str">
        <f ca="1">LOOKUP(G420,Paramètres!$A$1:$A$20,Paramètres!$C$1:$C$21)</f>
        <v>-15</v>
      </c>
      <c r="Z420" s="25">
        <v>2001</v>
      </c>
      <c r="AA420" s="25" t="s">
        <v>1156</v>
      </c>
      <c r="AB420" s="59"/>
      <c r="AD420" s="42" t="str">
        <f>IF(ISNA(VLOOKUP(D420,'Liste en forme Garçons'!$C:$C,1,FALSE)),"","*")</f>
        <v>*</v>
      </c>
    </row>
    <row r="421" spans="1:46" s="43" customFormat="1" x14ac:dyDescent="0.35">
      <c r="A421" s="65"/>
      <c r="B421" s="94" t="s">
        <v>66</v>
      </c>
      <c r="C421" s="32" t="s">
        <v>1174</v>
      </c>
      <c r="D421" s="138" t="s">
        <v>1652</v>
      </c>
      <c r="E421" s="49" t="s">
        <v>1120</v>
      </c>
      <c r="F421" s="97" t="str">
        <f>IF(E421="","",IF(COUNTIF(Paramètres!H:H,E421)=1,IF(Paramètres!$E$3=Paramètres!$A$23,"Belfort/Montbéliard",IF(Paramètres!$E$3=Paramètres!$A$24,"Doubs","Franche-Comté")),IF(COUNTIF(Paramètres!I:I,E421)=1,IF(Paramètres!$E$3=Paramètres!$A$23,"Belfort/Montbéliard",IF(Paramètres!$E$3=Paramètres!$A$24,"Belfort","Franche-Comté")),IF(COUNTIF(Paramètres!J:J,E421)=1,IF(Paramètres!$E$3=Paramètres!$A$25,"Franche-Comté","Haute-Saône"),IF(COUNTIF(Paramètres!K:K,E421)=1,IF(Paramètres!$E$3=Paramètres!$A$25,"Franche-Comté","Jura"),IF(COUNTIF(Paramètres!G:G,E421)=1,IF(Paramètres!$E$3=Paramètres!$A$23,"Besançon",IF(Paramètres!$E$3=Paramètres!$A$24,"Doubs","Franche-Comté")),"*** INCONNU ***"))))))</f>
        <v>Franche-Comté</v>
      </c>
      <c r="G421" s="37">
        <f>LOOKUP(Z421-Paramètres!$E$1,Paramètres!$A$1:$A$20)</f>
        <v>-15</v>
      </c>
      <c r="H421" s="37" t="str">
        <f>LOOKUP(G421,Paramètres!$A$1:$B$20)</f>
        <v>C2</v>
      </c>
      <c r="I421" s="37">
        <f t="shared" si="66"/>
        <v>6</v>
      </c>
      <c r="J421" s="116">
        <v>616</v>
      </c>
      <c r="K421" s="47" t="s">
        <v>230</v>
      </c>
      <c r="L421" s="47"/>
      <c r="M421" s="47"/>
      <c r="N421" s="38"/>
      <c r="O421" s="77" t="str">
        <f t="shared" si="67"/>
        <v>25F</v>
      </c>
      <c r="P421" s="91">
        <f t="shared" si="68"/>
        <v>25000000</v>
      </c>
      <c r="Q421" s="91">
        <f t="shared" si="69"/>
        <v>0</v>
      </c>
      <c r="R421" s="91">
        <f t="shared" si="70"/>
        <v>0</v>
      </c>
      <c r="S421" s="91">
        <f t="shared" si="71"/>
        <v>0</v>
      </c>
      <c r="T421" s="91">
        <f t="shared" si="72"/>
        <v>25000000</v>
      </c>
      <c r="U421" s="92" t="str">
        <f t="shared" si="73"/>
        <v>25F</v>
      </c>
      <c r="V421" s="93">
        <f t="shared" si="74"/>
        <v>0</v>
      </c>
      <c r="W421" s="92" t="str">
        <f t="shared" si="75"/>
        <v>25F</v>
      </c>
      <c r="X421" s="93">
        <f t="shared" si="76"/>
        <v>0</v>
      </c>
      <c r="Y421" s="36" t="str">
        <f ca="1">LOOKUP(G421,Paramètres!$A$1:$A$20,Paramètres!$C$1:$C$21)</f>
        <v>-15</v>
      </c>
      <c r="Z421" s="25">
        <v>2001</v>
      </c>
      <c r="AA421" s="25" t="s">
        <v>1156</v>
      </c>
      <c r="AB421" s="59"/>
      <c r="AC421" s="42"/>
      <c r="AD421" s="42" t="str">
        <f>IF(ISNA(VLOOKUP(D421,'Liste en forme Garçons'!$C:$C,1,FALSE)),"","*")</f>
        <v>*</v>
      </c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</row>
    <row r="422" spans="1:46" s="43" customFormat="1" x14ac:dyDescent="0.35">
      <c r="A422" s="65"/>
      <c r="B422" s="94" t="s">
        <v>34</v>
      </c>
      <c r="C422" s="32" t="s">
        <v>384</v>
      </c>
      <c r="D422" s="138" t="s">
        <v>1718</v>
      </c>
      <c r="E422" s="49" t="s">
        <v>332</v>
      </c>
      <c r="F422" s="97" t="str">
        <f>IF(E422="","",IF(COUNTIF(Paramètres!H:H,E422)=1,IF(Paramètres!$E$3=Paramètres!$A$23,"Belfort/Montbéliard",IF(Paramètres!$E$3=Paramètres!$A$24,"Doubs","Franche-Comté")),IF(COUNTIF(Paramètres!I:I,E422)=1,IF(Paramètres!$E$3=Paramètres!$A$23,"Belfort/Montbéliard",IF(Paramètres!$E$3=Paramètres!$A$24,"Belfort","Franche-Comté")),IF(COUNTIF(Paramètres!J:J,E422)=1,IF(Paramètres!$E$3=Paramètres!$A$25,"Franche-Comté","Haute-Saône"),IF(COUNTIF(Paramètres!K:K,E422)=1,IF(Paramètres!$E$3=Paramètres!$A$25,"Franche-Comté","Jura"),IF(COUNTIF(Paramètres!G:G,E422)=1,IF(Paramètres!$E$3=Paramètres!$A$23,"Besançon",IF(Paramètres!$E$3=Paramètres!$A$24,"Doubs","Franche-Comté")),"*** INCONNU ***"))))))</f>
        <v>Franche-Comté</v>
      </c>
      <c r="G422" s="37">
        <f>LOOKUP(Z422-Paramètres!$E$1,Paramètres!$A$1:$A$20)</f>
        <v>-14</v>
      </c>
      <c r="H422" s="37" t="str">
        <f>LOOKUP(G422,Paramètres!$A$1:$B$20)</f>
        <v>C1</v>
      </c>
      <c r="I422" s="37">
        <f t="shared" si="66"/>
        <v>5</v>
      </c>
      <c r="J422" s="116">
        <v>522</v>
      </c>
      <c r="K422" s="25" t="s">
        <v>230</v>
      </c>
      <c r="L422" s="25"/>
      <c r="M422" s="25"/>
      <c r="N422" s="52"/>
      <c r="O422" s="77" t="str">
        <f t="shared" si="67"/>
        <v>25F</v>
      </c>
      <c r="P422" s="91">
        <f t="shared" si="68"/>
        <v>25000000</v>
      </c>
      <c r="Q422" s="91">
        <f t="shared" si="69"/>
        <v>0</v>
      </c>
      <c r="R422" s="91">
        <f t="shared" si="70"/>
        <v>0</v>
      </c>
      <c r="S422" s="91">
        <f t="shared" si="71"/>
        <v>0</v>
      </c>
      <c r="T422" s="91">
        <f t="shared" si="72"/>
        <v>25000000</v>
      </c>
      <c r="U422" s="92" t="str">
        <f t="shared" si="73"/>
        <v>25F</v>
      </c>
      <c r="V422" s="93">
        <f t="shared" si="74"/>
        <v>0</v>
      </c>
      <c r="W422" s="92" t="str">
        <f t="shared" si="75"/>
        <v>25F</v>
      </c>
      <c r="X422" s="93">
        <f t="shared" si="76"/>
        <v>0</v>
      </c>
      <c r="Y422" s="36" t="str">
        <f ca="1">LOOKUP(G422,Paramètres!$A$1:$A$20,Paramètres!$C$1:$C$21)</f>
        <v>-15</v>
      </c>
      <c r="Z422" s="25">
        <v>2002</v>
      </c>
      <c r="AA422" s="25" t="s">
        <v>1156</v>
      </c>
      <c r="AB422" s="59"/>
      <c r="AC422" s="42"/>
      <c r="AD422" s="42" t="str">
        <f>IF(ISNA(VLOOKUP(D422,'Liste en forme Garçons'!$C:$C,1,FALSE)),"","*")</f>
        <v>*</v>
      </c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</row>
    <row r="423" spans="1:46" s="43" customFormat="1" x14ac:dyDescent="0.35">
      <c r="A423" s="65"/>
      <c r="B423" s="94" t="s">
        <v>886</v>
      </c>
      <c r="C423" s="32" t="s">
        <v>998</v>
      </c>
      <c r="D423" s="138" t="s">
        <v>1349</v>
      </c>
      <c r="E423" s="33" t="s">
        <v>1125</v>
      </c>
      <c r="F423" s="97" t="str">
        <f>IF(E423="","",IF(COUNTIF(Paramètres!H:H,E423)=1,IF(Paramètres!$E$3=Paramètres!$A$23,"Belfort/Montbéliard",IF(Paramètres!$E$3=Paramètres!$A$24,"Doubs","Franche-Comté")),IF(COUNTIF(Paramètres!I:I,E423)=1,IF(Paramètres!$E$3=Paramètres!$A$23,"Belfort/Montbéliard",IF(Paramètres!$E$3=Paramètres!$A$24,"Belfort","Franche-Comté")),IF(COUNTIF(Paramètres!J:J,E423)=1,IF(Paramètres!$E$3=Paramètres!$A$25,"Franche-Comté","Haute-Saône"),IF(COUNTIF(Paramètres!K:K,E423)=1,IF(Paramètres!$E$3=Paramètres!$A$25,"Franche-Comté","Jura"),IF(COUNTIF(Paramètres!G:G,E423)=1,IF(Paramètres!$E$3=Paramètres!$A$23,"Besançon",IF(Paramètres!$E$3=Paramètres!$A$24,"Doubs","Franche-Comté")),"*** INCONNU ***"))))))</f>
        <v>Franche-Comté</v>
      </c>
      <c r="G423" s="37">
        <f>LOOKUP(Z423-Paramètres!$E$1,Paramètres!$A$1:$A$20)</f>
        <v>-15</v>
      </c>
      <c r="H423" s="37" t="str">
        <f>LOOKUP(G423,Paramètres!$A$1:$B$20)</f>
        <v>C2</v>
      </c>
      <c r="I423" s="37">
        <f t="shared" si="66"/>
        <v>5</v>
      </c>
      <c r="J423" s="116">
        <v>500</v>
      </c>
      <c r="K423" s="25" t="s">
        <v>230</v>
      </c>
      <c r="L423" s="47"/>
      <c r="M423" s="47"/>
      <c r="N423" s="52"/>
      <c r="O423" s="77" t="str">
        <f t="shared" si="67"/>
        <v>25F</v>
      </c>
      <c r="P423" s="91">
        <f t="shared" si="68"/>
        <v>25000000</v>
      </c>
      <c r="Q423" s="91">
        <f t="shared" si="69"/>
        <v>0</v>
      </c>
      <c r="R423" s="91">
        <f t="shared" si="70"/>
        <v>0</v>
      </c>
      <c r="S423" s="91">
        <f t="shared" si="71"/>
        <v>0</v>
      </c>
      <c r="T423" s="91">
        <f t="shared" si="72"/>
        <v>25000000</v>
      </c>
      <c r="U423" s="92" t="str">
        <f t="shared" si="73"/>
        <v>25F</v>
      </c>
      <c r="V423" s="93">
        <f t="shared" si="74"/>
        <v>0</v>
      </c>
      <c r="W423" s="92" t="str">
        <f t="shared" si="75"/>
        <v>25F</v>
      </c>
      <c r="X423" s="93">
        <f t="shared" si="76"/>
        <v>0</v>
      </c>
      <c r="Y423" s="36" t="str">
        <f ca="1">LOOKUP(G423,Paramètres!$A$1:$A$20,Paramètres!$C$1:$C$21)</f>
        <v>-15</v>
      </c>
      <c r="Z423" s="25">
        <v>2001</v>
      </c>
      <c r="AA423" s="25" t="s">
        <v>1156</v>
      </c>
      <c r="AB423" s="59"/>
      <c r="AD423" s="42" t="str">
        <f>IF(ISNA(VLOOKUP(D423,'Liste en forme Garçons'!$C:$C,1,FALSE)),"","*")</f>
        <v>*</v>
      </c>
    </row>
    <row r="424" spans="1:46" s="43" customFormat="1" x14ac:dyDescent="0.35">
      <c r="A424" s="65"/>
      <c r="B424" s="94" t="s">
        <v>25</v>
      </c>
      <c r="C424" s="32" t="s">
        <v>946</v>
      </c>
      <c r="D424" s="138" t="s">
        <v>3061</v>
      </c>
      <c r="E424" s="49" t="s">
        <v>335</v>
      </c>
      <c r="F424" s="97" t="str">
        <f>IF(E424="","",IF(COUNTIF(Paramètres!H:H,E424)=1,IF(Paramètres!$E$3=Paramètres!$A$23,"Belfort/Montbéliard",IF(Paramètres!$E$3=Paramètres!$A$24,"Doubs","Franche-Comté")),IF(COUNTIF(Paramètres!I:I,E424)=1,IF(Paramètres!$E$3=Paramètres!$A$23,"Belfort/Montbéliard",IF(Paramètres!$E$3=Paramètres!$A$24,"Belfort","Franche-Comté")),IF(COUNTIF(Paramètres!J:J,E424)=1,IF(Paramètres!$E$3=Paramètres!$A$25,"Franche-Comté","Haute-Saône"),IF(COUNTIF(Paramètres!K:K,E424)=1,IF(Paramètres!$E$3=Paramètres!$A$25,"Franche-Comté","Jura"),IF(COUNTIF(Paramètres!G:G,E424)=1,IF(Paramètres!$E$3=Paramètres!$A$23,"Besançon",IF(Paramètres!$E$3=Paramètres!$A$24,"Doubs","Franche-Comté")),"*** INCONNU ***"))))))</f>
        <v>Franche-Comté</v>
      </c>
      <c r="G424" s="37">
        <f>LOOKUP(Z424-Paramètres!$E$1,Paramètres!$A$1:$A$20)</f>
        <v>-15</v>
      </c>
      <c r="H424" s="37" t="str">
        <f>LOOKUP(G424,Paramètres!$A$1:$B$20)</f>
        <v>C2</v>
      </c>
      <c r="I424" s="37">
        <f t="shared" si="66"/>
        <v>5</v>
      </c>
      <c r="J424" s="116">
        <v>576</v>
      </c>
      <c r="K424" s="47" t="s">
        <v>192</v>
      </c>
      <c r="L424" s="47"/>
      <c r="M424" s="25"/>
      <c r="N424" s="52"/>
      <c r="O424" s="77" t="str">
        <f t="shared" si="67"/>
        <v>20F</v>
      </c>
      <c r="P424" s="91">
        <f t="shared" si="68"/>
        <v>20000000</v>
      </c>
      <c r="Q424" s="91">
        <f t="shared" si="69"/>
        <v>0</v>
      </c>
      <c r="R424" s="91">
        <f t="shared" si="70"/>
        <v>0</v>
      </c>
      <c r="S424" s="91">
        <f t="shared" si="71"/>
        <v>0</v>
      </c>
      <c r="T424" s="91">
        <f t="shared" si="72"/>
        <v>20000000</v>
      </c>
      <c r="U424" s="92" t="str">
        <f t="shared" si="73"/>
        <v>20F</v>
      </c>
      <c r="V424" s="93">
        <f t="shared" si="74"/>
        <v>0</v>
      </c>
      <c r="W424" s="92" t="str">
        <f t="shared" si="75"/>
        <v>20F</v>
      </c>
      <c r="X424" s="93">
        <f t="shared" si="76"/>
        <v>0</v>
      </c>
      <c r="Y424" s="36" t="str">
        <f ca="1">LOOKUP(G424,Paramètres!$A$1:$A$20,Paramètres!$C$1:$C$21)</f>
        <v>-15</v>
      </c>
      <c r="Z424" s="25">
        <v>2001</v>
      </c>
      <c r="AA424" s="25" t="s">
        <v>1156</v>
      </c>
      <c r="AB424" s="59"/>
      <c r="AD424" s="42" t="str">
        <f>IF(ISNA(VLOOKUP(D424,'Liste en forme Garçons'!$C:$C,1,FALSE)),"","*")</f>
        <v>*</v>
      </c>
    </row>
    <row r="425" spans="1:46" s="43" customFormat="1" x14ac:dyDescent="0.35">
      <c r="A425" s="65"/>
      <c r="B425" s="94" t="s">
        <v>365</v>
      </c>
      <c r="C425" s="32" t="s">
        <v>3346</v>
      </c>
      <c r="D425" s="138" t="s">
        <v>3347</v>
      </c>
      <c r="E425" s="49" t="s">
        <v>1125</v>
      </c>
      <c r="F425" s="97" t="str">
        <f>IF(E425="","",IF(COUNTIF(Paramètres!H:H,E425)=1,IF(Paramètres!$E$3=Paramètres!$A$23,"Belfort/Montbéliard",IF(Paramètres!$E$3=Paramètres!$A$24,"Doubs","Franche-Comté")),IF(COUNTIF(Paramètres!I:I,E425)=1,IF(Paramètres!$E$3=Paramètres!$A$23,"Belfort/Montbéliard",IF(Paramètres!$E$3=Paramètres!$A$24,"Belfort","Franche-Comté")),IF(COUNTIF(Paramètres!J:J,E425)=1,IF(Paramètres!$E$3=Paramètres!$A$25,"Franche-Comté","Haute-Saône"),IF(COUNTIF(Paramètres!K:K,E425)=1,IF(Paramètres!$E$3=Paramètres!$A$25,"Franche-Comté","Jura"),IF(COUNTIF(Paramètres!G:G,E425)=1,IF(Paramètres!$E$3=Paramètres!$A$23,"Besançon",IF(Paramètres!$E$3=Paramètres!$A$24,"Doubs","Franche-Comté")),"*** INCONNU ***"))))))</f>
        <v>Franche-Comté</v>
      </c>
      <c r="G425" s="37">
        <f>LOOKUP(Z425-Paramètres!$E$1,Paramètres!$A$1:$A$20)</f>
        <v>-14</v>
      </c>
      <c r="H425" s="37" t="str">
        <f>LOOKUP(G425,Paramètres!$A$1:$B$20)</f>
        <v>C1</v>
      </c>
      <c r="I425" s="37">
        <f t="shared" si="66"/>
        <v>5</v>
      </c>
      <c r="J425" s="116">
        <v>500</v>
      </c>
      <c r="K425" s="47" t="s">
        <v>192</v>
      </c>
      <c r="L425" s="47"/>
      <c r="M425" s="25"/>
      <c r="N425" s="52"/>
      <c r="O425" s="77" t="str">
        <f t="shared" si="67"/>
        <v>20F</v>
      </c>
      <c r="P425" s="91">
        <f t="shared" si="68"/>
        <v>20000000</v>
      </c>
      <c r="Q425" s="91">
        <f t="shared" si="69"/>
        <v>0</v>
      </c>
      <c r="R425" s="91">
        <f t="shared" si="70"/>
        <v>0</v>
      </c>
      <c r="S425" s="91">
        <f t="shared" si="71"/>
        <v>0</v>
      </c>
      <c r="T425" s="91">
        <f t="shared" si="72"/>
        <v>20000000</v>
      </c>
      <c r="U425" s="92" t="str">
        <f t="shared" si="73"/>
        <v>20F</v>
      </c>
      <c r="V425" s="93">
        <f t="shared" si="74"/>
        <v>0</v>
      </c>
      <c r="W425" s="92" t="str">
        <f t="shared" si="75"/>
        <v>20F</v>
      </c>
      <c r="X425" s="93">
        <f t="shared" si="76"/>
        <v>0</v>
      </c>
      <c r="Y425" s="36" t="str">
        <f ca="1">LOOKUP(G425,Paramètres!$A$1:$A$20,Paramètres!$C$1:$C$21)</f>
        <v>-15</v>
      </c>
      <c r="Z425" s="25">
        <v>2002</v>
      </c>
      <c r="AA425" s="25" t="s">
        <v>1156</v>
      </c>
      <c r="AB425" s="59"/>
      <c r="AD425" s="42" t="str">
        <f>IF(ISNA(VLOOKUP(D425,'Liste en forme Garçons'!$C:$C,1,FALSE)),"","*")</f>
        <v>*</v>
      </c>
    </row>
    <row r="426" spans="1:46" s="43" customFormat="1" x14ac:dyDescent="0.35">
      <c r="A426" s="65"/>
      <c r="B426" s="94" t="s">
        <v>304</v>
      </c>
      <c r="C426" s="32" t="s">
        <v>2515</v>
      </c>
      <c r="D426" s="138" t="s">
        <v>2609</v>
      </c>
      <c r="E426" s="33" t="s">
        <v>842</v>
      </c>
      <c r="F426" s="97" t="str">
        <f>IF(E426="","",IF(COUNTIF(Paramètres!H:H,E426)=1,IF(Paramètres!$E$3=Paramètres!$A$23,"Belfort/Montbéliard",IF(Paramètres!$E$3=Paramètres!$A$24,"Doubs","Franche-Comté")),IF(COUNTIF(Paramètres!I:I,E426)=1,IF(Paramètres!$E$3=Paramètres!$A$23,"Belfort/Montbéliard",IF(Paramètres!$E$3=Paramètres!$A$24,"Belfort","Franche-Comté")),IF(COUNTIF(Paramètres!J:J,E426)=1,IF(Paramètres!$E$3=Paramètres!$A$25,"Franche-Comté","Haute-Saône"),IF(COUNTIF(Paramètres!K:K,E426)=1,IF(Paramètres!$E$3=Paramètres!$A$25,"Franche-Comté","Jura"),IF(COUNTIF(Paramètres!G:G,E426)=1,IF(Paramètres!$E$3=Paramètres!$A$23,"Besançon",IF(Paramètres!$E$3=Paramètres!$A$24,"Doubs","Franche-Comté")),"*** INCONNU ***"))))))</f>
        <v>Franche-Comté</v>
      </c>
      <c r="G426" s="37">
        <f>LOOKUP(Z426-Paramètres!$E$1,Paramètres!$A$1:$A$20)</f>
        <v>-14</v>
      </c>
      <c r="H426" s="37" t="str">
        <f>LOOKUP(G426,Paramètres!$A$1:$B$20)</f>
        <v>C1</v>
      </c>
      <c r="I426" s="37">
        <f t="shared" si="66"/>
        <v>5</v>
      </c>
      <c r="J426" s="116">
        <v>500</v>
      </c>
      <c r="K426" s="25" t="s">
        <v>192</v>
      </c>
      <c r="L426" s="47"/>
      <c r="M426" s="47"/>
      <c r="N426" s="52"/>
      <c r="O426" s="77" t="str">
        <f t="shared" si="67"/>
        <v>20F</v>
      </c>
      <c r="P426" s="91">
        <f t="shared" si="68"/>
        <v>20000000</v>
      </c>
      <c r="Q426" s="91">
        <f t="shared" si="69"/>
        <v>0</v>
      </c>
      <c r="R426" s="91">
        <f t="shared" si="70"/>
        <v>0</v>
      </c>
      <c r="S426" s="91">
        <f t="shared" si="71"/>
        <v>0</v>
      </c>
      <c r="T426" s="91">
        <f t="shared" si="72"/>
        <v>20000000</v>
      </c>
      <c r="U426" s="92" t="str">
        <f t="shared" si="73"/>
        <v>20F</v>
      </c>
      <c r="V426" s="93">
        <f t="shared" si="74"/>
        <v>0</v>
      </c>
      <c r="W426" s="92" t="str">
        <f t="shared" si="75"/>
        <v>20F</v>
      </c>
      <c r="X426" s="93">
        <f t="shared" si="76"/>
        <v>0</v>
      </c>
      <c r="Y426" s="36" t="str">
        <f ca="1">LOOKUP(G426,Paramètres!$A$1:$A$20,Paramètres!$C$1:$C$21)</f>
        <v>-15</v>
      </c>
      <c r="Z426" s="25">
        <v>2002</v>
      </c>
      <c r="AA426" s="25" t="s">
        <v>1156</v>
      </c>
      <c r="AB426" s="59"/>
      <c r="AD426" s="42" t="str">
        <f>IF(ISNA(VLOOKUP(D426,'Liste en forme Garçons'!$C:$C,1,FALSE)),"","*")</f>
        <v>*</v>
      </c>
    </row>
    <row r="427" spans="1:46" s="43" customFormat="1" x14ac:dyDescent="0.35">
      <c r="A427" s="65"/>
      <c r="B427" s="94" t="s">
        <v>66</v>
      </c>
      <c r="C427" s="32" t="s">
        <v>63</v>
      </c>
      <c r="D427" s="138" t="s">
        <v>1778</v>
      </c>
      <c r="E427" s="49" t="s">
        <v>89</v>
      </c>
      <c r="F427" s="97" t="str">
        <f>IF(E427="","",IF(COUNTIF(Paramètres!H:H,E427)=1,IF(Paramètres!$E$3=Paramètres!$A$23,"Belfort/Montbéliard",IF(Paramètres!$E$3=Paramètres!$A$24,"Doubs","Franche-Comté")),IF(COUNTIF(Paramètres!I:I,E427)=1,IF(Paramètres!$E$3=Paramètres!$A$23,"Belfort/Montbéliard",IF(Paramètres!$E$3=Paramètres!$A$24,"Belfort","Franche-Comté")),IF(COUNTIF(Paramètres!J:J,E427)=1,IF(Paramètres!$E$3=Paramètres!$A$25,"Franche-Comté","Haute-Saône"),IF(COUNTIF(Paramètres!K:K,E427)=1,IF(Paramètres!$E$3=Paramètres!$A$25,"Franche-Comté","Jura"),IF(COUNTIF(Paramètres!G:G,E427)=1,IF(Paramètres!$E$3=Paramètres!$A$23,"Besançon",IF(Paramètres!$E$3=Paramètres!$A$24,"Doubs","Franche-Comté")),"*** INCONNU ***"))))))</f>
        <v>Franche-Comté</v>
      </c>
      <c r="G427" s="37">
        <f>LOOKUP(Z427-Paramètres!$E$1,Paramètres!$A$1:$A$20)</f>
        <v>-15</v>
      </c>
      <c r="H427" s="37" t="str">
        <f>LOOKUP(G427,Paramètres!$A$1:$B$20)</f>
        <v>C2</v>
      </c>
      <c r="I427" s="37">
        <f t="shared" si="66"/>
        <v>5</v>
      </c>
      <c r="J427" s="116">
        <v>500</v>
      </c>
      <c r="K427" s="25" t="s">
        <v>192</v>
      </c>
      <c r="L427" s="25"/>
      <c r="M427" s="25"/>
      <c r="N427" s="52"/>
      <c r="O427" s="77" t="str">
        <f t="shared" si="67"/>
        <v>20F</v>
      </c>
      <c r="P427" s="91">
        <f t="shared" si="68"/>
        <v>20000000</v>
      </c>
      <c r="Q427" s="91">
        <f t="shared" si="69"/>
        <v>0</v>
      </c>
      <c r="R427" s="91">
        <f t="shared" si="70"/>
        <v>0</v>
      </c>
      <c r="S427" s="91">
        <f t="shared" si="71"/>
        <v>0</v>
      </c>
      <c r="T427" s="91">
        <f t="shared" si="72"/>
        <v>20000000</v>
      </c>
      <c r="U427" s="92" t="str">
        <f t="shared" si="73"/>
        <v>20F</v>
      </c>
      <c r="V427" s="93">
        <f t="shared" si="74"/>
        <v>0</v>
      </c>
      <c r="W427" s="92" t="str">
        <f t="shared" si="75"/>
        <v>20F</v>
      </c>
      <c r="X427" s="93">
        <f t="shared" si="76"/>
        <v>0</v>
      </c>
      <c r="Y427" s="36" t="str">
        <f ca="1">LOOKUP(G427,Paramètres!$A$1:$A$20,Paramètres!$C$1:$C$21)</f>
        <v>-15</v>
      </c>
      <c r="Z427" s="25">
        <v>2001</v>
      </c>
      <c r="AA427" s="25" t="s">
        <v>1156</v>
      </c>
      <c r="AB427" s="59"/>
      <c r="AD427" s="42" t="str">
        <f>IF(ISNA(VLOOKUP(D427,'Liste en forme Garçons'!$C:$C,1,FALSE)),"","*")</f>
        <v>*</v>
      </c>
    </row>
    <row r="428" spans="1:46" s="43" customFormat="1" x14ac:dyDescent="0.35">
      <c r="A428" s="65"/>
      <c r="B428" s="94" t="s">
        <v>38</v>
      </c>
      <c r="C428" s="32" t="s">
        <v>278</v>
      </c>
      <c r="D428" s="138" t="s">
        <v>1777</v>
      </c>
      <c r="E428" s="49" t="s">
        <v>79</v>
      </c>
      <c r="F428" s="97" t="str">
        <f>IF(E428="","",IF(COUNTIF(Paramètres!H:H,E428)=1,IF(Paramètres!$E$3=Paramètres!$A$23,"Belfort/Montbéliard",IF(Paramètres!$E$3=Paramètres!$A$24,"Doubs","Franche-Comté")),IF(COUNTIF(Paramètres!I:I,E428)=1,IF(Paramètres!$E$3=Paramètres!$A$23,"Belfort/Montbéliard",IF(Paramètres!$E$3=Paramètres!$A$24,"Belfort","Franche-Comté")),IF(COUNTIF(Paramètres!J:J,E428)=1,IF(Paramètres!$E$3=Paramètres!$A$25,"Franche-Comté","Haute-Saône"),IF(COUNTIF(Paramètres!K:K,E428)=1,IF(Paramètres!$E$3=Paramètres!$A$25,"Franche-Comté","Jura"),IF(COUNTIF(Paramètres!G:G,E428)=1,IF(Paramètres!$E$3=Paramètres!$A$23,"Besançon",IF(Paramètres!$E$3=Paramètres!$A$24,"Doubs","Franche-Comté")),"*** INCONNU ***"))))))</f>
        <v>Franche-Comté</v>
      </c>
      <c r="G428" s="37">
        <f>LOOKUP(Z428-Paramètres!$E$1,Paramètres!$A$1:$A$20)</f>
        <v>-14</v>
      </c>
      <c r="H428" s="37" t="str">
        <f>LOOKUP(G428,Paramètres!$A$1:$B$20)</f>
        <v>C1</v>
      </c>
      <c r="I428" s="37">
        <f t="shared" si="66"/>
        <v>5</v>
      </c>
      <c r="J428" s="116">
        <v>500</v>
      </c>
      <c r="K428" s="25" t="s">
        <v>195</v>
      </c>
      <c r="L428" s="25"/>
      <c r="M428" s="25"/>
      <c r="N428" s="52"/>
      <c r="O428" s="77" t="str">
        <f t="shared" si="67"/>
        <v>15F</v>
      </c>
      <c r="P428" s="91">
        <f t="shared" si="68"/>
        <v>15000000</v>
      </c>
      <c r="Q428" s="91">
        <f t="shared" si="69"/>
        <v>0</v>
      </c>
      <c r="R428" s="91">
        <f t="shared" si="70"/>
        <v>0</v>
      </c>
      <c r="S428" s="91">
        <f t="shared" si="71"/>
        <v>0</v>
      </c>
      <c r="T428" s="91">
        <f t="shared" si="72"/>
        <v>15000000</v>
      </c>
      <c r="U428" s="92" t="str">
        <f t="shared" si="73"/>
        <v>15F</v>
      </c>
      <c r="V428" s="93">
        <f t="shared" si="74"/>
        <v>0</v>
      </c>
      <c r="W428" s="92" t="str">
        <f t="shared" si="75"/>
        <v>15F</v>
      </c>
      <c r="X428" s="93">
        <f t="shared" si="76"/>
        <v>0</v>
      </c>
      <c r="Y428" s="36" t="str">
        <f ca="1">LOOKUP(G428,Paramètres!$A$1:$A$20,Paramètres!$C$1:$C$21)</f>
        <v>-15</v>
      </c>
      <c r="Z428" s="25">
        <v>2002</v>
      </c>
      <c r="AA428" s="25" t="s">
        <v>1156</v>
      </c>
      <c r="AB428" s="59"/>
      <c r="AD428" s="42" t="str">
        <f>IF(ISNA(VLOOKUP(D428,'Liste en forme Garçons'!$C:$C,1,FALSE)),"","*")</f>
        <v>*</v>
      </c>
    </row>
    <row r="429" spans="1:46" s="43" customFormat="1" x14ac:dyDescent="0.35">
      <c r="A429" s="65"/>
      <c r="B429" s="94" t="s">
        <v>408</v>
      </c>
      <c r="C429" s="32" t="s">
        <v>980</v>
      </c>
      <c r="D429" s="138" t="s">
        <v>2855</v>
      </c>
      <c r="E429" s="49" t="s">
        <v>1015</v>
      </c>
      <c r="F429" s="97" t="str">
        <f>IF(E429="","",IF(COUNTIF(Paramètres!H:H,E429)=1,IF(Paramètres!$E$3=Paramètres!$A$23,"Belfort/Montbéliard",IF(Paramètres!$E$3=Paramètres!$A$24,"Doubs","Franche-Comté")),IF(COUNTIF(Paramètres!I:I,E429)=1,IF(Paramètres!$E$3=Paramètres!$A$23,"Belfort/Montbéliard",IF(Paramètres!$E$3=Paramètres!$A$24,"Belfort","Franche-Comté")),IF(COUNTIF(Paramètres!J:J,E429)=1,IF(Paramètres!$E$3=Paramètres!$A$25,"Franche-Comté","Haute-Saône"),IF(COUNTIF(Paramètres!K:K,E429)=1,IF(Paramètres!$E$3=Paramètres!$A$25,"Franche-Comté","Jura"),IF(COUNTIF(Paramètres!G:G,E429)=1,IF(Paramètres!$E$3=Paramètres!$A$23,"Besançon",IF(Paramètres!$E$3=Paramètres!$A$24,"Doubs","Franche-Comté")),"*** INCONNU ***"))))))</f>
        <v>Franche-Comté</v>
      </c>
      <c r="G429" s="37">
        <f>LOOKUP(Z429-Paramètres!$E$1,Paramètres!$A$1:$A$20)</f>
        <v>-14</v>
      </c>
      <c r="H429" s="37" t="str">
        <f>LOOKUP(G429,Paramètres!$A$1:$B$20)</f>
        <v>C1</v>
      </c>
      <c r="I429" s="37">
        <f t="shared" si="66"/>
        <v>5</v>
      </c>
      <c r="J429" s="116">
        <v>500</v>
      </c>
      <c r="K429" s="47" t="s">
        <v>195</v>
      </c>
      <c r="L429" s="47"/>
      <c r="M429" s="25"/>
      <c r="N429" s="52"/>
      <c r="O429" s="77" t="str">
        <f t="shared" si="67"/>
        <v>15F</v>
      </c>
      <c r="P429" s="91">
        <f t="shared" si="68"/>
        <v>15000000</v>
      </c>
      <c r="Q429" s="91">
        <f t="shared" si="69"/>
        <v>0</v>
      </c>
      <c r="R429" s="91">
        <f t="shared" si="70"/>
        <v>0</v>
      </c>
      <c r="S429" s="91">
        <f t="shared" si="71"/>
        <v>0</v>
      </c>
      <c r="T429" s="91">
        <f t="shared" si="72"/>
        <v>15000000</v>
      </c>
      <c r="U429" s="92" t="str">
        <f t="shared" si="73"/>
        <v>15F</v>
      </c>
      <c r="V429" s="93">
        <f t="shared" si="74"/>
        <v>0</v>
      </c>
      <c r="W429" s="92" t="str">
        <f t="shared" si="75"/>
        <v>15F</v>
      </c>
      <c r="X429" s="93">
        <f t="shared" si="76"/>
        <v>0</v>
      </c>
      <c r="Y429" s="36" t="str">
        <f ca="1">LOOKUP(G429,Paramètres!$A$1:$A$20,Paramètres!$C$1:$C$21)</f>
        <v>-15</v>
      </c>
      <c r="Z429" s="25">
        <v>2002</v>
      </c>
      <c r="AA429" s="25" t="s">
        <v>1156</v>
      </c>
      <c r="AB429" s="59"/>
      <c r="AD429" s="42" t="str">
        <f>IF(ISNA(VLOOKUP(D429,'Liste en forme Garçons'!$C:$C,1,FALSE)),"","*")</f>
        <v>*</v>
      </c>
    </row>
    <row r="430" spans="1:46" s="43" customFormat="1" x14ac:dyDescent="0.35">
      <c r="A430" s="65"/>
      <c r="B430" s="94" t="s">
        <v>34</v>
      </c>
      <c r="C430" s="32" t="s">
        <v>1111</v>
      </c>
      <c r="D430" s="138" t="s">
        <v>1526</v>
      </c>
      <c r="E430" s="49" t="s">
        <v>696</v>
      </c>
      <c r="F430" s="97" t="str">
        <f>IF(E430="","",IF(COUNTIF(Paramètres!H:H,E430)=1,IF(Paramètres!$E$3=Paramètres!$A$23,"Belfort/Montbéliard",IF(Paramètres!$E$3=Paramètres!$A$24,"Doubs","Franche-Comté")),IF(COUNTIF(Paramètres!I:I,E430)=1,IF(Paramètres!$E$3=Paramètres!$A$23,"Belfort/Montbéliard",IF(Paramètres!$E$3=Paramètres!$A$24,"Belfort","Franche-Comté")),IF(COUNTIF(Paramètres!J:J,E430)=1,IF(Paramètres!$E$3=Paramètres!$A$25,"Franche-Comté","Haute-Saône"),IF(COUNTIF(Paramètres!K:K,E430)=1,IF(Paramètres!$E$3=Paramètres!$A$25,"Franche-Comté","Jura"),IF(COUNTIF(Paramètres!G:G,E430)=1,IF(Paramètres!$E$3=Paramètres!$A$23,"Besançon",IF(Paramètres!$E$3=Paramètres!$A$24,"Doubs","Franche-Comté")),"*** INCONNU ***"))))))</f>
        <v>Franche-Comté</v>
      </c>
      <c r="G430" s="37">
        <f>LOOKUP(Z430-Paramètres!$E$1,Paramètres!$A$1:$A$20)</f>
        <v>-14</v>
      </c>
      <c r="H430" s="37" t="str">
        <f>LOOKUP(G430,Paramètres!$A$1:$B$20)</f>
        <v>C1</v>
      </c>
      <c r="I430" s="37">
        <f t="shared" si="66"/>
        <v>5</v>
      </c>
      <c r="J430" s="116">
        <v>500</v>
      </c>
      <c r="K430" s="25" t="s">
        <v>195</v>
      </c>
      <c r="L430" s="25"/>
      <c r="M430" s="25"/>
      <c r="N430" s="52"/>
      <c r="O430" s="77" t="str">
        <f t="shared" si="67"/>
        <v>15F</v>
      </c>
      <c r="P430" s="91">
        <f t="shared" si="68"/>
        <v>15000000</v>
      </c>
      <c r="Q430" s="91">
        <f t="shared" si="69"/>
        <v>0</v>
      </c>
      <c r="R430" s="91">
        <f t="shared" si="70"/>
        <v>0</v>
      </c>
      <c r="S430" s="91">
        <f t="shared" si="71"/>
        <v>0</v>
      </c>
      <c r="T430" s="91">
        <f t="shared" si="72"/>
        <v>15000000</v>
      </c>
      <c r="U430" s="92" t="str">
        <f t="shared" si="73"/>
        <v>15F</v>
      </c>
      <c r="V430" s="93">
        <f t="shared" si="74"/>
        <v>0</v>
      </c>
      <c r="W430" s="92" t="str">
        <f t="shared" si="75"/>
        <v>15F</v>
      </c>
      <c r="X430" s="93">
        <f t="shared" si="76"/>
        <v>0</v>
      </c>
      <c r="Y430" s="36" t="str">
        <f ca="1">LOOKUP(G430,Paramètres!$A$1:$A$20,Paramètres!$C$1:$C$21)</f>
        <v>-15</v>
      </c>
      <c r="Z430" s="25">
        <v>2002</v>
      </c>
      <c r="AA430" s="25" t="s">
        <v>1156</v>
      </c>
      <c r="AB430" s="59"/>
      <c r="AD430" s="42" t="str">
        <f>IF(ISNA(VLOOKUP(D430,'Liste en forme Garçons'!$C:$C,1,FALSE)),"","*")</f>
        <v>*</v>
      </c>
    </row>
    <row r="431" spans="1:46" s="43" customFormat="1" x14ac:dyDescent="0.35">
      <c r="A431" s="65"/>
      <c r="B431" s="94" t="s">
        <v>66</v>
      </c>
      <c r="C431" s="32" t="s">
        <v>1846</v>
      </c>
      <c r="D431" s="138" t="s">
        <v>1847</v>
      </c>
      <c r="E431" s="49" t="s">
        <v>856</v>
      </c>
      <c r="F431" s="97" t="str">
        <f>IF(E431="","",IF(COUNTIF(Paramètres!H:H,E431)=1,IF(Paramètres!$E$3=Paramètres!$A$23,"Belfort/Montbéliard",IF(Paramètres!$E$3=Paramètres!$A$24,"Doubs","Franche-Comté")),IF(COUNTIF(Paramètres!I:I,E431)=1,IF(Paramètres!$E$3=Paramètres!$A$23,"Belfort/Montbéliard",IF(Paramètres!$E$3=Paramètres!$A$24,"Belfort","Franche-Comté")),IF(COUNTIF(Paramètres!J:J,E431)=1,IF(Paramètres!$E$3=Paramètres!$A$25,"Franche-Comté","Haute-Saône"),IF(COUNTIF(Paramètres!K:K,E431)=1,IF(Paramètres!$E$3=Paramètres!$A$25,"Franche-Comté","Jura"),IF(COUNTIF(Paramètres!G:G,E431)=1,IF(Paramètres!$E$3=Paramètres!$A$23,"Besançon",IF(Paramètres!$E$3=Paramètres!$A$24,"Doubs","Franche-Comté")),"*** INCONNU ***"))))))</f>
        <v>Franche-Comté</v>
      </c>
      <c r="G431" s="37">
        <f>LOOKUP(Z431-Paramètres!$E$1,Paramètres!$A$1:$A$20)</f>
        <v>-15</v>
      </c>
      <c r="H431" s="37" t="str">
        <f>LOOKUP(G431,Paramètres!$A$1:$B$20)</f>
        <v>C2</v>
      </c>
      <c r="I431" s="37">
        <f t="shared" si="66"/>
        <v>5</v>
      </c>
      <c r="J431" s="116">
        <v>503</v>
      </c>
      <c r="K431" s="1" t="s">
        <v>196</v>
      </c>
      <c r="L431" s="1"/>
      <c r="M431" s="1"/>
      <c r="N431" s="2"/>
      <c r="O431" s="77" t="str">
        <f t="shared" si="67"/>
        <v>10F</v>
      </c>
      <c r="P431" s="91">
        <f t="shared" si="68"/>
        <v>10000000</v>
      </c>
      <c r="Q431" s="91">
        <f t="shared" si="69"/>
        <v>0</v>
      </c>
      <c r="R431" s="91">
        <f t="shared" si="70"/>
        <v>0</v>
      </c>
      <c r="S431" s="91">
        <f t="shared" si="71"/>
        <v>0</v>
      </c>
      <c r="T431" s="91">
        <f t="shared" si="72"/>
        <v>10000000</v>
      </c>
      <c r="U431" s="92" t="str">
        <f t="shared" si="73"/>
        <v>10F</v>
      </c>
      <c r="V431" s="93">
        <f t="shared" si="74"/>
        <v>0</v>
      </c>
      <c r="W431" s="92" t="str">
        <f t="shared" si="75"/>
        <v>10F</v>
      </c>
      <c r="X431" s="93">
        <f t="shared" si="76"/>
        <v>0</v>
      </c>
      <c r="Y431" s="36" t="str">
        <f ca="1">LOOKUP(G431,Paramètres!$A$1:$A$20,Paramètres!$C$1:$C$21)</f>
        <v>-15</v>
      </c>
      <c r="Z431" s="25">
        <v>2001</v>
      </c>
      <c r="AA431" s="25" t="s">
        <v>1156</v>
      </c>
      <c r="AB431" s="59"/>
      <c r="AD431" s="42" t="str">
        <f>IF(ISNA(VLOOKUP(D431,'Liste en forme Garçons'!$C:$C,1,FALSE)),"","*")</f>
        <v>*</v>
      </c>
    </row>
    <row r="432" spans="1:46" s="43" customFormat="1" x14ac:dyDescent="0.35">
      <c r="A432" s="65"/>
      <c r="B432" s="94" t="s">
        <v>319</v>
      </c>
      <c r="C432" s="32" t="s">
        <v>577</v>
      </c>
      <c r="D432" s="139" t="s">
        <v>1755</v>
      </c>
      <c r="E432" s="49" t="s">
        <v>50</v>
      </c>
      <c r="F432" s="97" t="str">
        <f>IF(E432="","",IF(COUNTIF(Paramètres!H:H,E432)=1,IF(Paramètres!$E$3=Paramètres!$A$23,"Belfort/Montbéliard",IF(Paramètres!$E$3=Paramètres!$A$24,"Doubs","Franche-Comté")),IF(COUNTIF(Paramètres!I:I,E432)=1,IF(Paramètres!$E$3=Paramètres!$A$23,"Belfort/Montbéliard",IF(Paramètres!$E$3=Paramètres!$A$24,"Belfort","Franche-Comté")),IF(COUNTIF(Paramètres!J:J,E432)=1,IF(Paramètres!$E$3=Paramètres!$A$25,"Franche-Comté","Haute-Saône"),IF(COUNTIF(Paramètres!K:K,E432)=1,IF(Paramètres!$E$3=Paramètres!$A$25,"Franche-Comté","Jura"),IF(COUNTIF(Paramètres!G:G,E432)=1,IF(Paramètres!$E$3=Paramètres!$A$23,"Besançon",IF(Paramètres!$E$3=Paramètres!$A$24,"Doubs","Franche-Comté")),"*** INCONNU ***"))))))</f>
        <v>Franche-Comté</v>
      </c>
      <c r="G432" s="37">
        <f>LOOKUP(Z432-Paramètres!$E$1,Paramètres!$A$1:$A$20)</f>
        <v>-14</v>
      </c>
      <c r="H432" s="37" t="str">
        <f>LOOKUP(G432,Paramètres!$A$1:$B$20)</f>
        <v>C1</v>
      </c>
      <c r="I432" s="37">
        <f t="shared" si="66"/>
        <v>5</v>
      </c>
      <c r="J432" s="116">
        <v>500</v>
      </c>
      <c r="K432" s="25" t="s">
        <v>196</v>
      </c>
      <c r="L432" s="47"/>
      <c r="M432" s="47"/>
      <c r="N432" s="38"/>
      <c r="O432" s="77" t="str">
        <f t="shared" si="67"/>
        <v>10F</v>
      </c>
      <c r="P432" s="91">
        <f t="shared" si="68"/>
        <v>10000000</v>
      </c>
      <c r="Q432" s="91">
        <f t="shared" si="69"/>
        <v>0</v>
      </c>
      <c r="R432" s="91">
        <f t="shared" si="70"/>
        <v>0</v>
      </c>
      <c r="S432" s="91">
        <f t="shared" si="71"/>
        <v>0</v>
      </c>
      <c r="T432" s="91">
        <f t="shared" si="72"/>
        <v>10000000</v>
      </c>
      <c r="U432" s="92" t="str">
        <f t="shared" si="73"/>
        <v>10F</v>
      </c>
      <c r="V432" s="93">
        <f t="shared" si="74"/>
        <v>0</v>
      </c>
      <c r="W432" s="92" t="str">
        <f t="shared" si="75"/>
        <v>10F</v>
      </c>
      <c r="X432" s="93">
        <f t="shared" si="76"/>
        <v>0</v>
      </c>
      <c r="Y432" s="36" t="str">
        <f ca="1">LOOKUP(G432,Paramètres!$A$1:$A$20,Paramètres!$C$1:$C$21)</f>
        <v>-15</v>
      </c>
      <c r="Z432" s="25">
        <v>2002</v>
      </c>
      <c r="AA432" s="25" t="s">
        <v>1156</v>
      </c>
      <c r="AB432" s="59"/>
      <c r="AD432" s="42" t="str">
        <f>IF(ISNA(VLOOKUP(D432,'Liste en forme Garçons'!$C:$C,1,FALSE)),"","*")</f>
        <v>*</v>
      </c>
    </row>
    <row r="433" spans="1:46" s="43" customFormat="1" x14ac:dyDescent="0.35">
      <c r="A433" s="65"/>
      <c r="B433" s="94" t="s">
        <v>25</v>
      </c>
      <c r="C433" s="32" t="s">
        <v>547</v>
      </c>
      <c r="D433" s="138" t="s">
        <v>1768</v>
      </c>
      <c r="E433" s="33" t="s">
        <v>335</v>
      </c>
      <c r="F433" s="97" t="str">
        <f>IF(E433="","",IF(COUNTIF(Paramètres!H:H,E433)=1,IF(Paramètres!$E$3=Paramètres!$A$23,"Belfort/Montbéliard",IF(Paramètres!$E$3=Paramètres!$A$24,"Doubs","Franche-Comté")),IF(COUNTIF(Paramètres!I:I,E433)=1,IF(Paramètres!$E$3=Paramètres!$A$23,"Belfort/Montbéliard",IF(Paramètres!$E$3=Paramètres!$A$24,"Belfort","Franche-Comté")),IF(COUNTIF(Paramètres!J:J,E433)=1,IF(Paramètres!$E$3=Paramètres!$A$25,"Franche-Comté","Haute-Saône"),IF(COUNTIF(Paramètres!K:K,E433)=1,IF(Paramètres!$E$3=Paramètres!$A$25,"Franche-Comté","Jura"),IF(COUNTIF(Paramètres!G:G,E433)=1,IF(Paramètres!$E$3=Paramètres!$A$23,"Besançon",IF(Paramètres!$E$3=Paramètres!$A$24,"Doubs","Franche-Comté")),"*** INCONNU ***"))))))</f>
        <v>Franche-Comté</v>
      </c>
      <c r="G433" s="37">
        <f>LOOKUP(Z433-Paramètres!$E$1,Paramètres!$A$1:$A$20)</f>
        <v>-14</v>
      </c>
      <c r="H433" s="37" t="str">
        <f>LOOKUP(G433,Paramètres!$A$1:$B$20)</f>
        <v>C1</v>
      </c>
      <c r="I433" s="37">
        <f t="shared" si="66"/>
        <v>5</v>
      </c>
      <c r="J433" s="116">
        <v>500</v>
      </c>
      <c r="K433" s="25" t="s">
        <v>196</v>
      </c>
      <c r="L433" s="25"/>
      <c r="M433" s="25"/>
      <c r="N433" s="52"/>
      <c r="O433" s="77" t="str">
        <f t="shared" si="67"/>
        <v>10F</v>
      </c>
      <c r="P433" s="91">
        <f t="shared" si="68"/>
        <v>10000000</v>
      </c>
      <c r="Q433" s="91">
        <f t="shared" si="69"/>
        <v>0</v>
      </c>
      <c r="R433" s="91">
        <f t="shared" si="70"/>
        <v>0</v>
      </c>
      <c r="S433" s="91">
        <f t="shared" si="71"/>
        <v>0</v>
      </c>
      <c r="T433" s="91">
        <f t="shared" si="72"/>
        <v>10000000</v>
      </c>
      <c r="U433" s="92" t="str">
        <f t="shared" si="73"/>
        <v>10F</v>
      </c>
      <c r="V433" s="93">
        <f t="shared" si="74"/>
        <v>0</v>
      </c>
      <c r="W433" s="92" t="str">
        <f t="shared" si="75"/>
        <v>10F</v>
      </c>
      <c r="X433" s="93">
        <f t="shared" si="76"/>
        <v>0</v>
      </c>
      <c r="Y433" s="36" t="str">
        <f ca="1">LOOKUP(G433,Paramètres!$A$1:$A$20,Paramètres!$C$1:$C$21)</f>
        <v>-15</v>
      </c>
      <c r="Z433" s="25">
        <v>2002</v>
      </c>
      <c r="AA433" s="25" t="s">
        <v>1156</v>
      </c>
      <c r="AB433" s="59"/>
      <c r="AD433" s="42" t="str">
        <f>IF(ISNA(VLOOKUP(D433,'Liste en forme Garçons'!$C:$C,1,FALSE)),"","*")</f>
        <v>*</v>
      </c>
    </row>
    <row r="434" spans="1:46" s="43" customFormat="1" x14ac:dyDescent="0.35">
      <c r="A434" s="65"/>
      <c r="B434" s="94" t="s">
        <v>3348</v>
      </c>
      <c r="C434" s="32" t="s">
        <v>3349</v>
      </c>
      <c r="D434" s="138" t="s">
        <v>3350</v>
      </c>
      <c r="E434" s="49" t="s">
        <v>1017</v>
      </c>
      <c r="F434" s="97" t="str">
        <f>IF(E434="","",IF(COUNTIF(Paramètres!H:H,E434)=1,IF(Paramètres!$E$3=Paramètres!$A$23,"Belfort/Montbéliard",IF(Paramètres!$E$3=Paramètres!$A$24,"Doubs","Franche-Comté")),IF(COUNTIF(Paramètres!I:I,E434)=1,IF(Paramètres!$E$3=Paramètres!$A$23,"Belfort/Montbéliard",IF(Paramètres!$E$3=Paramètres!$A$24,"Belfort","Franche-Comté")),IF(COUNTIF(Paramètres!J:J,E434)=1,IF(Paramètres!$E$3=Paramètres!$A$25,"Franche-Comté","Haute-Saône"),IF(COUNTIF(Paramètres!K:K,E434)=1,IF(Paramètres!$E$3=Paramètres!$A$25,"Franche-Comté","Jura"),IF(COUNTIF(Paramètres!G:G,E434)=1,IF(Paramètres!$E$3=Paramètres!$A$23,"Besançon",IF(Paramètres!$E$3=Paramètres!$A$24,"Doubs","Franche-Comté")),"*** INCONNU ***"))))))</f>
        <v>Franche-Comté</v>
      </c>
      <c r="G434" s="37">
        <f>LOOKUP(Z434-Paramètres!$E$1,Paramètres!$A$1:$A$20)</f>
        <v>-15</v>
      </c>
      <c r="H434" s="37" t="str">
        <f>LOOKUP(G434,Paramètres!$A$1:$B$20)</f>
        <v>C2</v>
      </c>
      <c r="I434" s="37">
        <f t="shared" si="66"/>
        <v>5</v>
      </c>
      <c r="J434" s="116">
        <v>500</v>
      </c>
      <c r="K434" s="47" t="s">
        <v>196</v>
      </c>
      <c r="L434" s="47"/>
      <c r="M434" s="25"/>
      <c r="N434" s="52"/>
      <c r="O434" s="77" t="str">
        <f t="shared" si="67"/>
        <v>10F</v>
      </c>
      <c r="P434" s="91">
        <f t="shared" si="68"/>
        <v>10000000</v>
      </c>
      <c r="Q434" s="91">
        <f t="shared" si="69"/>
        <v>0</v>
      </c>
      <c r="R434" s="91">
        <f t="shared" si="70"/>
        <v>0</v>
      </c>
      <c r="S434" s="91">
        <f t="shared" si="71"/>
        <v>0</v>
      </c>
      <c r="T434" s="91">
        <f t="shared" si="72"/>
        <v>10000000</v>
      </c>
      <c r="U434" s="92" t="str">
        <f t="shared" si="73"/>
        <v>10F</v>
      </c>
      <c r="V434" s="93">
        <f t="shared" si="74"/>
        <v>0</v>
      </c>
      <c r="W434" s="92" t="str">
        <f t="shared" si="75"/>
        <v>10F</v>
      </c>
      <c r="X434" s="93">
        <f t="shared" si="76"/>
        <v>0</v>
      </c>
      <c r="Y434" s="36" t="str">
        <f ca="1">LOOKUP(G434,Paramètres!$A$1:$A$20,Paramètres!$C$1:$C$21)</f>
        <v>-15</v>
      </c>
      <c r="Z434" s="25">
        <v>2001</v>
      </c>
      <c r="AA434" s="25" t="s">
        <v>1156</v>
      </c>
      <c r="AB434" s="59"/>
      <c r="AD434" s="42" t="str">
        <f>IF(ISNA(VLOOKUP(D434,'Liste en forme Garçons'!$C:$C,1,FALSE)),"","*")</f>
        <v>*</v>
      </c>
    </row>
    <row r="435" spans="1:46" s="43" customFormat="1" x14ac:dyDescent="0.35">
      <c r="A435" s="65"/>
      <c r="B435" s="94" t="s">
        <v>20</v>
      </c>
      <c r="C435" s="32" t="s">
        <v>168</v>
      </c>
      <c r="D435" s="138" t="s">
        <v>1696</v>
      </c>
      <c r="E435" s="49" t="s">
        <v>1120</v>
      </c>
      <c r="F435" s="97" t="str">
        <f>IF(E435="","",IF(COUNTIF(Paramètres!H:H,E435)=1,IF(Paramètres!$E$3=Paramètres!$A$23,"Belfort/Montbéliard",IF(Paramètres!$E$3=Paramètres!$A$24,"Doubs","Franche-Comté")),IF(COUNTIF(Paramètres!I:I,E435)=1,IF(Paramètres!$E$3=Paramètres!$A$23,"Belfort/Montbéliard",IF(Paramètres!$E$3=Paramètres!$A$24,"Belfort","Franche-Comté")),IF(COUNTIF(Paramètres!J:J,E435)=1,IF(Paramètres!$E$3=Paramètres!$A$25,"Franche-Comté","Haute-Saône"),IF(COUNTIF(Paramètres!K:K,E435)=1,IF(Paramètres!$E$3=Paramètres!$A$25,"Franche-Comté","Jura"),IF(COUNTIF(Paramètres!G:G,E435)=1,IF(Paramètres!$E$3=Paramètres!$A$23,"Besançon",IF(Paramètres!$E$3=Paramètres!$A$24,"Doubs","Franche-Comté")),"*** INCONNU ***"))))))</f>
        <v>Franche-Comté</v>
      </c>
      <c r="G435" s="37">
        <f>LOOKUP(Z435-Paramètres!$E$1,Paramètres!$A$1:$A$20)</f>
        <v>-14</v>
      </c>
      <c r="H435" s="37" t="str">
        <f>LOOKUP(G435,Paramètres!$A$1:$B$20)</f>
        <v>C1</v>
      </c>
      <c r="I435" s="37">
        <f t="shared" si="66"/>
        <v>5</v>
      </c>
      <c r="J435" s="116">
        <v>500</v>
      </c>
      <c r="K435" s="25" t="s">
        <v>231</v>
      </c>
      <c r="L435" s="47"/>
      <c r="M435" s="47"/>
      <c r="N435" s="38"/>
      <c r="O435" s="77" t="str">
        <f t="shared" si="67"/>
        <v>7F</v>
      </c>
      <c r="P435" s="91">
        <f t="shared" si="68"/>
        <v>7000000</v>
      </c>
      <c r="Q435" s="91">
        <f t="shared" si="69"/>
        <v>0</v>
      </c>
      <c r="R435" s="91">
        <f t="shared" si="70"/>
        <v>0</v>
      </c>
      <c r="S435" s="91">
        <f t="shared" si="71"/>
        <v>0</v>
      </c>
      <c r="T435" s="91">
        <f t="shared" si="72"/>
        <v>7000000</v>
      </c>
      <c r="U435" s="92" t="str">
        <f t="shared" si="73"/>
        <v>7F</v>
      </c>
      <c r="V435" s="93">
        <f t="shared" si="74"/>
        <v>0</v>
      </c>
      <c r="W435" s="92" t="str">
        <f t="shared" si="75"/>
        <v>7F</v>
      </c>
      <c r="X435" s="93">
        <f t="shared" si="76"/>
        <v>0</v>
      </c>
      <c r="Y435" s="36" t="str">
        <f ca="1">LOOKUP(G435,Paramètres!$A$1:$A$20,Paramètres!$C$1:$C$21)</f>
        <v>-15</v>
      </c>
      <c r="Z435" s="25">
        <v>2002</v>
      </c>
      <c r="AA435" s="25" t="s">
        <v>1156</v>
      </c>
      <c r="AB435" s="59"/>
      <c r="AD435" s="42" t="str">
        <f>IF(ISNA(VLOOKUP(D435,'Liste en forme Garçons'!$C:$C,1,FALSE)),"","*")</f>
        <v>*</v>
      </c>
    </row>
    <row r="436" spans="1:46" s="43" customFormat="1" x14ac:dyDescent="0.35">
      <c r="A436" s="65"/>
      <c r="B436" s="94" t="s">
        <v>3351</v>
      </c>
      <c r="C436" s="32" t="s">
        <v>3346</v>
      </c>
      <c r="D436" s="138" t="s">
        <v>3352</v>
      </c>
      <c r="E436" s="49" t="s">
        <v>1125</v>
      </c>
      <c r="F436" s="97" t="str">
        <f>IF(E436="","",IF(COUNTIF(Paramètres!H:H,E436)=1,IF(Paramètres!$E$3=Paramètres!$A$23,"Belfort/Montbéliard",IF(Paramètres!$E$3=Paramètres!$A$24,"Doubs","Franche-Comté")),IF(COUNTIF(Paramètres!I:I,E436)=1,IF(Paramètres!$E$3=Paramètres!$A$23,"Belfort/Montbéliard",IF(Paramètres!$E$3=Paramètres!$A$24,"Belfort","Franche-Comté")),IF(COUNTIF(Paramètres!J:J,E436)=1,IF(Paramètres!$E$3=Paramètres!$A$25,"Franche-Comté","Haute-Saône"),IF(COUNTIF(Paramètres!K:K,E436)=1,IF(Paramètres!$E$3=Paramètres!$A$25,"Franche-Comté","Jura"),IF(COUNTIF(Paramètres!G:G,E436)=1,IF(Paramètres!$E$3=Paramètres!$A$23,"Besançon",IF(Paramètres!$E$3=Paramètres!$A$24,"Doubs","Franche-Comté")),"*** INCONNU ***"))))))</f>
        <v>Franche-Comté</v>
      </c>
      <c r="G436" s="37">
        <f>LOOKUP(Z436-Paramètres!$E$1,Paramètres!$A$1:$A$20)</f>
        <v>-14</v>
      </c>
      <c r="H436" s="37" t="str">
        <f>LOOKUP(G436,Paramètres!$A$1:$B$20)</f>
        <v>C1</v>
      </c>
      <c r="I436" s="37">
        <f t="shared" si="66"/>
        <v>5</v>
      </c>
      <c r="J436" s="116">
        <v>500</v>
      </c>
      <c r="K436" s="47" t="s">
        <v>231</v>
      </c>
      <c r="L436" s="47"/>
      <c r="M436" s="25"/>
      <c r="N436" s="52"/>
      <c r="O436" s="77" t="str">
        <f t="shared" si="67"/>
        <v>7F</v>
      </c>
      <c r="P436" s="91">
        <f t="shared" si="68"/>
        <v>7000000</v>
      </c>
      <c r="Q436" s="91">
        <f t="shared" si="69"/>
        <v>0</v>
      </c>
      <c r="R436" s="91">
        <f t="shared" si="70"/>
        <v>0</v>
      </c>
      <c r="S436" s="91">
        <f t="shared" si="71"/>
        <v>0</v>
      </c>
      <c r="T436" s="91">
        <f t="shared" si="72"/>
        <v>7000000</v>
      </c>
      <c r="U436" s="92" t="str">
        <f t="shared" si="73"/>
        <v>7F</v>
      </c>
      <c r="V436" s="93">
        <f t="shared" si="74"/>
        <v>0</v>
      </c>
      <c r="W436" s="92" t="str">
        <f t="shared" si="75"/>
        <v>7F</v>
      </c>
      <c r="X436" s="93">
        <f t="shared" si="76"/>
        <v>0</v>
      </c>
      <c r="Y436" s="36" t="str">
        <f ca="1">LOOKUP(G436,Paramètres!$A$1:$A$20,Paramètres!$C$1:$C$21)</f>
        <v>-15</v>
      </c>
      <c r="Z436" s="25">
        <v>2002</v>
      </c>
      <c r="AA436" s="25" t="s">
        <v>1156</v>
      </c>
      <c r="AB436" s="59"/>
      <c r="AD436" s="42" t="str">
        <f>IF(ISNA(VLOOKUP(D436,'Liste en forme Garçons'!$C:$C,1,FALSE)),"","*")</f>
        <v>*</v>
      </c>
    </row>
    <row r="437" spans="1:46" s="43" customFormat="1" x14ac:dyDescent="0.35">
      <c r="A437" s="65"/>
      <c r="B437" s="101" t="s">
        <v>125</v>
      </c>
      <c r="C437" s="32" t="s">
        <v>162</v>
      </c>
      <c r="D437" s="137" t="s">
        <v>1679</v>
      </c>
      <c r="E437" s="49" t="s">
        <v>1120</v>
      </c>
      <c r="F437" s="97" t="str">
        <f>IF(E437="","",IF(COUNTIF(Paramètres!H:H,E437)=1,IF(Paramètres!$E$3=Paramètres!$A$23,"Belfort/Montbéliard",IF(Paramètres!$E$3=Paramètres!$A$24,"Doubs","Franche-Comté")),IF(COUNTIF(Paramètres!I:I,E437)=1,IF(Paramètres!$E$3=Paramètres!$A$23,"Belfort/Montbéliard",IF(Paramètres!$E$3=Paramètres!$A$24,"Belfort","Franche-Comté")),IF(COUNTIF(Paramètres!J:J,E437)=1,IF(Paramètres!$E$3=Paramètres!$A$25,"Franche-Comté","Haute-Saône"),IF(COUNTIF(Paramètres!K:K,E437)=1,IF(Paramètres!$E$3=Paramètres!$A$25,"Franche-Comté","Jura"),IF(COUNTIF(Paramètres!G:G,E437)=1,IF(Paramètres!$E$3=Paramètres!$A$23,"Besançon",IF(Paramètres!$E$3=Paramètres!$A$24,"Doubs","Franche-Comté")),"*** INCONNU ***"))))))</f>
        <v>Franche-Comté</v>
      </c>
      <c r="G437" s="37">
        <f>LOOKUP(Z437-Paramètres!$E$1,Paramètres!$A$1:$A$20)</f>
        <v>-14</v>
      </c>
      <c r="H437" s="37" t="str">
        <f>LOOKUP(G437,Paramètres!$A$1:$B$20)</f>
        <v>C1</v>
      </c>
      <c r="I437" s="37">
        <f t="shared" si="66"/>
        <v>5</v>
      </c>
      <c r="J437" s="116">
        <v>500</v>
      </c>
      <c r="K437" s="25" t="s">
        <v>232</v>
      </c>
      <c r="L437" s="47"/>
      <c r="M437" s="47"/>
      <c r="N437" s="38"/>
      <c r="O437" s="77" t="str">
        <f t="shared" si="67"/>
        <v>5F</v>
      </c>
      <c r="P437" s="91">
        <f t="shared" si="68"/>
        <v>5000000</v>
      </c>
      <c r="Q437" s="91">
        <f t="shared" si="69"/>
        <v>0</v>
      </c>
      <c r="R437" s="91">
        <f t="shared" si="70"/>
        <v>0</v>
      </c>
      <c r="S437" s="91">
        <f t="shared" si="71"/>
        <v>0</v>
      </c>
      <c r="T437" s="91">
        <f t="shared" si="72"/>
        <v>5000000</v>
      </c>
      <c r="U437" s="92" t="str">
        <f t="shared" si="73"/>
        <v>5F</v>
      </c>
      <c r="V437" s="93">
        <f t="shared" si="74"/>
        <v>0</v>
      </c>
      <c r="W437" s="92" t="str">
        <f t="shared" si="75"/>
        <v>5F</v>
      </c>
      <c r="X437" s="93">
        <f t="shared" si="76"/>
        <v>0</v>
      </c>
      <c r="Y437" s="36" t="str">
        <f ca="1">LOOKUP(G437,Paramètres!$A$1:$A$20,Paramètres!$C$1:$C$21)</f>
        <v>-15</v>
      </c>
      <c r="Z437" s="25">
        <v>2002</v>
      </c>
      <c r="AA437" s="25" t="s">
        <v>1156</v>
      </c>
      <c r="AB437" s="59"/>
      <c r="AD437" s="42" t="str">
        <f>IF(ISNA(VLOOKUP(D437,'Liste en forme Garçons'!$C:$C,1,FALSE)),"","*")</f>
        <v>*</v>
      </c>
    </row>
    <row r="438" spans="1:46" s="43" customFormat="1" x14ac:dyDescent="0.35">
      <c r="A438" s="65"/>
      <c r="B438" s="94" t="s">
        <v>2637</v>
      </c>
      <c r="C438" s="32" t="s">
        <v>2636</v>
      </c>
      <c r="D438" s="138" t="s">
        <v>2839</v>
      </c>
      <c r="E438" s="49" t="s">
        <v>331</v>
      </c>
      <c r="F438" s="97" t="str">
        <f>IF(E438="","",IF(COUNTIF(Paramètres!H:H,E438)=1,IF(Paramètres!$E$3=Paramètres!$A$23,"Belfort/Montbéliard",IF(Paramètres!$E$3=Paramètres!$A$24,"Doubs","Franche-Comté")),IF(COUNTIF(Paramètres!I:I,E438)=1,IF(Paramètres!$E$3=Paramètres!$A$23,"Belfort/Montbéliard",IF(Paramètres!$E$3=Paramètres!$A$24,"Belfort","Franche-Comté")),IF(COUNTIF(Paramètres!J:J,E438)=1,IF(Paramètres!$E$3=Paramètres!$A$25,"Franche-Comté","Haute-Saône"),IF(COUNTIF(Paramètres!K:K,E438)=1,IF(Paramètres!$E$3=Paramètres!$A$25,"Franche-Comté","Jura"),IF(COUNTIF(Paramètres!G:G,E438)=1,IF(Paramètres!$E$3=Paramètres!$A$23,"Besançon",IF(Paramètres!$E$3=Paramètres!$A$24,"Doubs","Franche-Comté")),"*** INCONNU ***"))))))</f>
        <v>Franche-Comté</v>
      </c>
      <c r="G438" s="37">
        <f>LOOKUP(Z438-Paramètres!$E$1,Paramètres!$A$1:$A$20)</f>
        <v>-14</v>
      </c>
      <c r="H438" s="37" t="str">
        <f>LOOKUP(G438,Paramètres!$A$1:$B$20)</f>
        <v>C1</v>
      </c>
      <c r="I438" s="37">
        <f t="shared" si="66"/>
        <v>5</v>
      </c>
      <c r="J438" s="116">
        <v>500</v>
      </c>
      <c r="K438" s="47" t="s">
        <v>232</v>
      </c>
      <c r="L438" s="47"/>
      <c r="M438" s="25"/>
      <c r="N438" s="52"/>
      <c r="O438" s="77" t="str">
        <f t="shared" si="67"/>
        <v>5F</v>
      </c>
      <c r="P438" s="91">
        <f t="shared" si="68"/>
        <v>5000000</v>
      </c>
      <c r="Q438" s="91">
        <f t="shared" si="69"/>
        <v>0</v>
      </c>
      <c r="R438" s="91">
        <f t="shared" si="70"/>
        <v>0</v>
      </c>
      <c r="S438" s="91">
        <f t="shared" si="71"/>
        <v>0</v>
      </c>
      <c r="T438" s="91">
        <f t="shared" si="72"/>
        <v>5000000</v>
      </c>
      <c r="U438" s="92" t="str">
        <f t="shared" si="73"/>
        <v>5F</v>
      </c>
      <c r="V438" s="93">
        <f t="shared" si="74"/>
        <v>0</v>
      </c>
      <c r="W438" s="92" t="str">
        <f t="shared" si="75"/>
        <v>5F</v>
      </c>
      <c r="X438" s="93">
        <f t="shared" si="76"/>
        <v>0</v>
      </c>
      <c r="Y438" s="36" t="str">
        <f ca="1">LOOKUP(G438,Paramètres!$A$1:$A$20,Paramètres!$C$1:$C$21)</f>
        <v>-15</v>
      </c>
      <c r="Z438" s="25">
        <v>2002</v>
      </c>
      <c r="AA438" s="25" t="s">
        <v>1156</v>
      </c>
      <c r="AB438" s="59"/>
      <c r="AD438" s="42" t="str">
        <f>IF(ISNA(VLOOKUP(D438,'Liste en forme Garçons'!$C:$C,1,FALSE)),"","*")</f>
        <v>*</v>
      </c>
    </row>
    <row r="439" spans="1:46" s="43" customFormat="1" x14ac:dyDescent="0.35">
      <c r="A439" s="65"/>
      <c r="B439" s="94" t="s">
        <v>35</v>
      </c>
      <c r="C439" s="32" t="s">
        <v>903</v>
      </c>
      <c r="D439" s="138" t="s">
        <v>2608</v>
      </c>
      <c r="E439" s="33" t="s">
        <v>842</v>
      </c>
      <c r="F439" s="97" t="str">
        <f>IF(E439="","",IF(COUNTIF(Paramètres!H:H,E439)=1,IF(Paramètres!$E$3=Paramètres!$A$23,"Belfort/Montbéliard",IF(Paramètres!$E$3=Paramètres!$A$24,"Doubs","Franche-Comté")),IF(COUNTIF(Paramètres!I:I,E439)=1,IF(Paramètres!$E$3=Paramètres!$A$23,"Belfort/Montbéliard",IF(Paramètres!$E$3=Paramètres!$A$24,"Belfort","Franche-Comté")),IF(COUNTIF(Paramètres!J:J,E439)=1,IF(Paramètres!$E$3=Paramètres!$A$25,"Franche-Comté","Haute-Saône"),IF(COUNTIF(Paramètres!K:K,E439)=1,IF(Paramètres!$E$3=Paramètres!$A$25,"Franche-Comté","Jura"),IF(COUNTIF(Paramètres!G:G,E439)=1,IF(Paramètres!$E$3=Paramètres!$A$23,"Besançon",IF(Paramètres!$E$3=Paramètres!$A$24,"Doubs","Franche-Comté")),"*** INCONNU ***"))))))</f>
        <v>Franche-Comté</v>
      </c>
      <c r="G439" s="37">
        <f>LOOKUP(Z439-Paramètres!$E$1,Paramètres!$A$1:$A$20)</f>
        <v>-14</v>
      </c>
      <c r="H439" s="37" t="str">
        <f>LOOKUP(G439,Paramètres!$A$1:$B$20)</f>
        <v>C1</v>
      </c>
      <c r="I439" s="37">
        <f t="shared" si="66"/>
        <v>5</v>
      </c>
      <c r="J439" s="116">
        <v>500</v>
      </c>
      <c r="K439" s="25" t="s">
        <v>232</v>
      </c>
      <c r="L439" s="47"/>
      <c r="M439" s="47"/>
      <c r="N439" s="52"/>
      <c r="O439" s="77" t="str">
        <f t="shared" si="67"/>
        <v>5F</v>
      </c>
      <c r="P439" s="91">
        <f t="shared" si="68"/>
        <v>5000000</v>
      </c>
      <c r="Q439" s="91">
        <f t="shared" si="69"/>
        <v>0</v>
      </c>
      <c r="R439" s="91">
        <f t="shared" si="70"/>
        <v>0</v>
      </c>
      <c r="S439" s="91">
        <f t="shared" si="71"/>
        <v>0</v>
      </c>
      <c r="T439" s="91">
        <f t="shared" si="72"/>
        <v>5000000</v>
      </c>
      <c r="U439" s="92" t="str">
        <f t="shared" si="73"/>
        <v>5F</v>
      </c>
      <c r="V439" s="93">
        <f t="shared" si="74"/>
        <v>0</v>
      </c>
      <c r="W439" s="92" t="str">
        <f t="shared" si="75"/>
        <v>5F</v>
      </c>
      <c r="X439" s="93">
        <f t="shared" si="76"/>
        <v>0</v>
      </c>
      <c r="Y439" s="36" t="str">
        <f ca="1">LOOKUP(G439,Paramètres!$A$1:$A$20,Paramètres!$C$1:$C$21)</f>
        <v>-15</v>
      </c>
      <c r="Z439" s="25">
        <v>2002</v>
      </c>
      <c r="AA439" s="25" t="s">
        <v>1156</v>
      </c>
      <c r="AB439" s="59"/>
      <c r="AD439" s="42" t="str">
        <f>IF(ISNA(VLOOKUP(D439,'Liste en forme Garçons'!$C:$C,1,FALSE)),"","*")</f>
        <v>*</v>
      </c>
    </row>
    <row r="440" spans="1:46" s="43" customFormat="1" x14ac:dyDescent="0.35">
      <c r="A440" s="65"/>
      <c r="B440" s="94" t="s">
        <v>533</v>
      </c>
      <c r="C440" s="32" t="s">
        <v>534</v>
      </c>
      <c r="D440" s="138" t="s">
        <v>1803</v>
      </c>
      <c r="E440" s="49" t="s">
        <v>56</v>
      </c>
      <c r="F440" s="97" t="str">
        <f>IF(E440="","",IF(COUNTIF(Paramètres!H:H,E440)=1,IF(Paramètres!$E$3=Paramètres!$A$23,"Belfort/Montbéliard",IF(Paramètres!$E$3=Paramètres!$A$24,"Doubs","Franche-Comté")),IF(COUNTIF(Paramètres!I:I,E440)=1,IF(Paramètres!$E$3=Paramètres!$A$23,"Belfort/Montbéliard",IF(Paramètres!$E$3=Paramètres!$A$24,"Belfort","Franche-Comté")),IF(COUNTIF(Paramètres!J:J,E440)=1,IF(Paramètres!$E$3=Paramètres!$A$25,"Franche-Comté","Haute-Saône"),IF(COUNTIF(Paramètres!K:K,E440)=1,IF(Paramètres!$E$3=Paramètres!$A$25,"Franche-Comté","Jura"),IF(COUNTIF(Paramètres!G:G,E440)=1,IF(Paramètres!$E$3=Paramètres!$A$23,"Besançon",IF(Paramètres!$E$3=Paramètres!$A$24,"Doubs","Franche-Comté")),"*** INCONNU ***"))))))</f>
        <v>Franche-Comté</v>
      </c>
      <c r="G440" s="37">
        <f>LOOKUP(Z440-Paramètres!$E$1,Paramètres!$A$1:$A$20)</f>
        <v>-15</v>
      </c>
      <c r="H440" s="37" t="str">
        <f>LOOKUP(G440,Paramètres!$A$1:$B$20)</f>
        <v>C2</v>
      </c>
      <c r="I440" s="37">
        <f t="shared" si="66"/>
        <v>5</v>
      </c>
      <c r="J440" s="116">
        <v>500</v>
      </c>
      <c r="K440" s="25" t="s">
        <v>233</v>
      </c>
      <c r="L440" s="25"/>
      <c r="M440" s="25"/>
      <c r="N440" s="52"/>
      <c r="O440" s="77" t="str">
        <f t="shared" si="67"/>
        <v>4F</v>
      </c>
      <c r="P440" s="91">
        <f t="shared" si="68"/>
        <v>4000000</v>
      </c>
      <c r="Q440" s="91">
        <f t="shared" si="69"/>
        <v>0</v>
      </c>
      <c r="R440" s="91">
        <f t="shared" si="70"/>
        <v>0</v>
      </c>
      <c r="S440" s="91">
        <f t="shared" si="71"/>
        <v>0</v>
      </c>
      <c r="T440" s="91">
        <f t="shared" si="72"/>
        <v>4000000</v>
      </c>
      <c r="U440" s="92" t="str">
        <f t="shared" si="73"/>
        <v>4F</v>
      </c>
      <c r="V440" s="93">
        <f t="shared" si="74"/>
        <v>0</v>
      </c>
      <c r="W440" s="92" t="str">
        <f t="shared" si="75"/>
        <v>4F</v>
      </c>
      <c r="X440" s="93">
        <f t="shared" si="76"/>
        <v>0</v>
      </c>
      <c r="Y440" s="36" t="str">
        <f ca="1">LOOKUP(G440,Paramètres!$A$1:$A$20,Paramètres!$C$1:$C$21)</f>
        <v>-15</v>
      </c>
      <c r="Z440" s="25">
        <v>2001</v>
      </c>
      <c r="AA440" s="25" t="s">
        <v>1156</v>
      </c>
      <c r="AB440" s="59"/>
      <c r="AC440" s="34"/>
      <c r="AD440" s="42" t="str">
        <f>IF(ISNA(VLOOKUP(D440,'Liste en forme Garçons'!$C:$C,1,FALSE)),"","*")</f>
        <v>*</v>
      </c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</row>
    <row r="441" spans="1:46" s="43" customFormat="1" x14ac:dyDescent="0.35">
      <c r="A441" s="65"/>
      <c r="B441" s="95" t="s">
        <v>449</v>
      </c>
      <c r="C441" s="32" t="s">
        <v>448</v>
      </c>
      <c r="D441" s="139" t="s">
        <v>1762</v>
      </c>
      <c r="E441" s="33" t="s">
        <v>56</v>
      </c>
      <c r="F441" s="97" t="str">
        <f>IF(E441="","",IF(COUNTIF(Paramètres!H:H,E441)=1,IF(Paramètres!$E$3=Paramètres!$A$23,"Belfort/Montbéliard",IF(Paramètres!$E$3=Paramètres!$A$24,"Doubs","Franche-Comté")),IF(COUNTIF(Paramètres!I:I,E441)=1,IF(Paramètres!$E$3=Paramètres!$A$23,"Belfort/Montbéliard",IF(Paramètres!$E$3=Paramètres!$A$24,"Belfort","Franche-Comté")),IF(COUNTIF(Paramètres!J:J,E441)=1,IF(Paramètres!$E$3=Paramètres!$A$25,"Franche-Comté","Haute-Saône"),IF(COUNTIF(Paramètres!K:K,E441)=1,IF(Paramètres!$E$3=Paramètres!$A$25,"Franche-Comté","Jura"),IF(COUNTIF(Paramètres!G:G,E441)=1,IF(Paramètres!$E$3=Paramètres!$A$23,"Besançon",IF(Paramètres!$E$3=Paramètres!$A$24,"Doubs","Franche-Comté")),"*** INCONNU ***"))))))</f>
        <v>Franche-Comté</v>
      </c>
      <c r="G441" s="37">
        <f>LOOKUP(Z441-Paramètres!$E$1,Paramètres!$A$1:$A$20)</f>
        <v>-15</v>
      </c>
      <c r="H441" s="37" t="str">
        <f>LOOKUP(G441,Paramètres!$A$1:$B$20)</f>
        <v>C2</v>
      </c>
      <c r="I441" s="37">
        <f t="shared" si="66"/>
        <v>5</v>
      </c>
      <c r="J441" s="116">
        <v>500</v>
      </c>
      <c r="K441" s="47" t="s">
        <v>234</v>
      </c>
      <c r="L441" s="47"/>
      <c r="M441" s="47"/>
      <c r="N441" s="38"/>
      <c r="O441" s="77" t="str">
        <f t="shared" si="67"/>
        <v>3F</v>
      </c>
      <c r="P441" s="91">
        <f t="shared" si="68"/>
        <v>3000000</v>
      </c>
      <c r="Q441" s="91">
        <f t="shared" si="69"/>
        <v>0</v>
      </c>
      <c r="R441" s="91">
        <f t="shared" si="70"/>
        <v>0</v>
      </c>
      <c r="S441" s="91">
        <f t="shared" si="71"/>
        <v>0</v>
      </c>
      <c r="T441" s="91">
        <f t="shared" si="72"/>
        <v>3000000</v>
      </c>
      <c r="U441" s="92" t="str">
        <f t="shared" si="73"/>
        <v>3F</v>
      </c>
      <c r="V441" s="93">
        <f t="shared" si="74"/>
        <v>0</v>
      </c>
      <c r="W441" s="92" t="str">
        <f t="shared" si="75"/>
        <v>3F</v>
      </c>
      <c r="X441" s="93">
        <f t="shared" si="76"/>
        <v>0</v>
      </c>
      <c r="Y441" s="36" t="str">
        <f ca="1">LOOKUP(G441,Paramètres!$A$1:$A$20,Paramètres!$C$1:$C$21)</f>
        <v>-15</v>
      </c>
      <c r="Z441" s="25">
        <v>2001</v>
      </c>
      <c r="AA441" s="25" t="s">
        <v>1156</v>
      </c>
      <c r="AB441" s="59"/>
      <c r="AC441" s="34"/>
      <c r="AD441" s="42" t="str">
        <f>IF(ISNA(VLOOKUP(D441,'Liste en forme Garçons'!$C:$C,1,FALSE)),"","*")</f>
        <v>*</v>
      </c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</row>
    <row r="442" spans="1:46" s="43" customFormat="1" x14ac:dyDescent="0.35">
      <c r="A442" s="65"/>
      <c r="B442" s="95" t="s">
        <v>685</v>
      </c>
      <c r="C442" s="32" t="s">
        <v>3016</v>
      </c>
      <c r="D442" s="138" t="s">
        <v>3064</v>
      </c>
      <c r="E442" s="49" t="s">
        <v>335</v>
      </c>
      <c r="F442" s="97" t="str">
        <f>IF(E442="","",IF(COUNTIF(Paramètres!H:H,E442)=1,IF(Paramètres!$E$3=Paramètres!$A$23,"Belfort/Montbéliard",IF(Paramètres!$E$3=Paramètres!$A$24,"Doubs","Franche-Comté")),IF(COUNTIF(Paramètres!I:I,E442)=1,IF(Paramètres!$E$3=Paramètres!$A$23,"Belfort/Montbéliard",IF(Paramètres!$E$3=Paramètres!$A$24,"Belfort","Franche-Comté")),IF(COUNTIF(Paramètres!J:J,E442)=1,IF(Paramètres!$E$3=Paramètres!$A$25,"Franche-Comté","Haute-Saône"),IF(COUNTIF(Paramètres!K:K,E442)=1,IF(Paramètres!$E$3=Paramètres!$A$25,"Franche-Comté","Jura"),IF(COUNTIF(Paramètres!G:G,E442)=1,IF(Paramètres!$E$3=Paramètres!$A$23,"Besançon",IF(Paramètres!$E$3=Paramètres!$A$24,"Doubs","Franche-Comté")),"*** INCONNU ***"))))))</f>
        <v>Franche-Comté</v>
      </c>
      <c r="G442" s="37">
        <f>LOOKUP(Z442-Paramètres!$E$1,Paramètres!$A$1:$A$20)</f>
        <v>-14</v>
      </c>
      <c r="H442" s="37" t="str">
        <f>LOOKUP(G442,Paramètres!$A$1:$B$20)</f>
        <v>C1</v>
      </c>
      <c r="I442" s="37">
        <f t="shared" si="66"/>
        <v>5</v>
      </c>
      <c r="J442" s="116">
        <v>500</v>
      </c>
      <c r="K442" s="47" t="s">
        <v>235</v>
      </c>
      <c r="L442" s="47"/>
      <c r="M442" s="25"/>
      <c r="N442" s="52"/>
      <c r="O442" s="77" t="str">
        <f t="shared" si="67"/>
        <v>2F</v>
      </c>
      <c r="P442" s="91">
        <f t="shared" si="68"/>
        <v>2000000</v>
      </c>
      <c r="Q442" s="91">
        <f t="shared" si="69"/>
        <v>0</v>
      </c>
      <c r="R442" s="91">
        <f t="shared" si="70"/>
        <v>0</v>
      </c>
      <c r="S442" s="91">
        <f t="shared" si="71"/>
        <v>0</v>
      </c>
      <c r="T442" s="91">
        <f t="shared" si="72"/>
        <v>2000000</v>
      </c>
      <c r="U442" s="92" t="str">
        <f t="shared" si="73"/>
        <v>2F</v>
      </c>
      <c r="V442" s="93">
        <f t="shared" si="74"/>
        <v>0</v>
      </c>
      <c r="W442" s="92" t="str">
        <f t="shared" si="75"/>
        <v>2F</v>
      </c>
      <c r="X442" s="93">
        <f t="shared" si="76"/>
        <v>0</v>
      </c>
      <c r="Y442" s="36" t="str">
        <f ca="1">LOOKUP(G442,Paramètres!$A$1:$A$20,Paramètres!$C$1:$C$21)</f>
        <v>-15</v>
      </c>
      <c r="Z442" s="25">
        <v>2002</v>
      </c>
      <c r="AA442" s="25" t="s">
        <v>1156</v>
      </c>
      <c r="AB442" s="59"/>
      <c r="AC442" s="34"/>
      <c r="AD442" s="42" t="str">
        <f>IF(ISNA(VLOOKUP(D442,'Liste en forme Garçons'!$C:$C,1,FALSE)),"","*")</f>
        <v>*</v>
      </c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</row>
    <row r="443" spans="1:46" s="43" customFormat="1" x14ac:dyDescent="0.35">
      <c r="A443" s="65"/>
      <c r="B443" s="95" t="s">
        <v>2522</v>
      </c>
      <c r="C443" s="32" t="s">
        <v>2501</v>
      </c>
      <c r="D443" s="138" t="s">
        <v>2610</v>
      </c>
      <c r="E443" s="33" t="s">
        <v>842</v>
      </c>
      <c r="F443" s="97" t="str">
        <f>IF(E443="","",IF(COUNTIF(Paramètres!H:H,E443)=1,IF(Paramètres!$E$3=Paramètres!$A$23,"Belfort/Montbéliard",IF(Paramètres!$E$3=Paramètres!$A$24,"Doubs","Franche-Comté")),IF(COUNTIF(Paramètres!I:I,E443)=1,IF(Paramètres!$E$3=Paramètres!$A$23,"Belfort/Montbéliard",IF(Paramètres!$E$3=Paramètres!$A$24,"Belfort","Franche-Comté")),IF(COUNTIF(Paramètres!J:J,E443)=1,IF(Paramètres!$E$3=Paramètres!$A$25,"Franche-Comté","Haute-Saône"),IF(COUNTIF(Paramètres!K:K,E443)=1,IF(Paramètres!$E$3=Paramètres!$A$25,"Franche-Comté","Jura"),IF(COUNTIF(Paramètres!G:G,E443)=1,IF(Paramètres!$E$3=Paramètres!$A$23,"Besançon",IF(Paramètres!$E$3=Paramètres!$A$24,"Doubs","Franche-Comté")),"*** INCONNU ***"))))))</f>
        <v>Franche-Comté</v>
      </c>
      <c r="G443" s="37">
        <f>LOOKUP(Z443-Paramètres!$E$1,Paramètres!$A$1:$A$20)</f>
        <v>-15</v>
      </c>
      <c r="H443" s="37" t="str">
        <f>LOOKUP(G443,Paramètres!$A$1:$B$20)</f>
        <v>C2</v>
      </c>
      <c r="I443" s="37">
        <f t="shared" si="66"/>
        <v>5</v>
      </c>
      <c r="J443" s="116">
        <v>500</v>
      </c>
      <c r="K443" s="25" t="s">
        <v>235</v>
      </c>
      <c r="L443" s="47"/>
      <c r="M443" s="47"/>
      <c r="N443" s="52"/>
      <c r="O443" s="77" t="str">
        <f t="shared" si="67"/>
        <v>2F</v>
      </c>
      <c r="P443" s="91">
        <f t="shared" si="68"/>
        <v>2000000</v>
      </c>
      <c r="Q443" s="91">
        <f t="shared" si="69"/>
        <v>0</v>
      </c>
      <c r="R443" s="91">
        <f t="shared" si="70"/>
        <v>0</v>
      </c>
      <c r="S443" s="91">
        <f t="shared" si="71"/>
        <v>0</v>
      </c>
      <c r="T443" s="91">
        <f t="shared" si="72"/>
        <v>2000000</v>
      </c>
      <c r="U443" s="92" t="str">
        <f t="shared" si="73"/>
        <v>2F</v>
      </c>
      <c r="V443" s="93">
        <f t="shared" si="74"/>
        <v>0</v>
      </c>
      <c r="W443" s="92" t="str">
        <f t="shared" si="75"/>
        <v>2F</v>
      </c>
      <c r="X443" s="93">
        <f t="shared" si="76"/>
        <v>0</v>
      </c>
      <c r="Y443" s="36" t="str">
        <f ca="1">LOOKUP(G443,Paramètres!$A$1:$A$20,Paramètres!$C$1:$C$21)</f>
        <v>-15</v>
      </c>
      <c r="Z443" s="25">
        <v>2001</v>
      </c>
      <c r="AA443" s="25" t="s">
        <v>1156</v>
      </c>
      <c r="AB443" s="59"/>
      <c r="AC443" s="34"/>
      <c r="AD443" s="42" t="str">
        <f>IF(ISNA(VLOOKUP(D443,'Liste en forme Garçons'!$C:$C,1,FALSE)),"","*")</f>
        <v>*</v>
      </c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</row>
    <row r="444" spans="1:46" s="43" customFormat="1" x14ac:dyDescent="0.35">
      <c r="A444" s="65"/>
      <c r="B444" s="95" t="s">
        <v>1157</v>
      </c>
      <c r="C444" s="32" t="s">
        <v>1158</v>
      </c>
      <c r="D444" s="138" t="s">
        <v>1826</v>
      </c>
      <c r="E444" s="33" t="s">
        <v>1123</v>
      </c>
      <c r="F444" s="97" t="str">
        <f>IF(E444="","",IF(COUNTIF(Paramètres!H:H,E444)=1,IF(Paramètres!$E$3=Paramètres!$A$23,"Belfort/Montbéliard",IF(Paramètres!$E$3=Paramètres!$A$24,"Doubs","Franche-Comté")),IF(COUNTIF(Paramètres!I:I,E444)=1,IF(Paramètres!$E$3=Paramètres!$A$23,"Belfort/Montbéliard",IF(Paramètres!$E$3=Paramètres!$A$24,"Belfort","Franche-Comté")),IF(COUNTIF(Paramètres!J:J,E444)=1,IF(Paramètres!$E$3=Paramètres!$A$25,"Franche-Comté","Haute-Saône"),IF(COUNTIF(Paramètres!K:K,E444)=1,IF(Paramètres!$E$3=Paramètres!$A$25,"Franche-Comté","Jura"),IF(COUNTIF(Paramètres!G:G,E444)=1,IF(Paramètres!$E$3=Paramètres!$A$23,"Besançon",IF(Paramètres!$E$3=Paramètres!$A$24,"Doubs","Franche-Comté")),"*** INCONNU ***"))))))</f>
        <v>Franche-Comté</v>
      </c>
      <c r="G444" s="37">
        <f>LOOKUP(Z444-Paramètres!$E$1,Paramètres!$A$1:$A$20)</f>
        <v>-15</v>
      </c>
      <c r="H444" s="37" t="str">
        <f>LOOKUP(G444,Paramètres!$A$1:$B$20)</f>
        <v>C2</v>
      </c>
      <c r="I444" s="37">
        <f t="shared" si="66"/>
        <v>5</v>
      </c>
      <c r="J444" s="116">
        <v>500</v>
      </c>
      <c r="K444" s="47" t="s">
        <v>225</v>
      </c>
      <c r="L444" s="47"/>
      <c r="M444" s="47"/>
      <c r="N444" s="38"/>
      <c r="O444" s="77" t="str">
        <f t="shared" si="67"/>
        <v>1F</v>
      </c>
      <c r="P444" s="91">
        <f t="shared" si="68"/>
        <v>1000000</v>
      </c>
      <c r="Q444" s="91">
        <f t="shared" si="69"/>
        <v>0</v>
      </c>
      <c r="R444" s="91">
        <f t="shared" si="70"/>
        <v>0</v>
      </c>
      <c r="S444" s="91">
        <f t="shared" si="71"/>
        <v>0</v>
      </c>
      <c r="T444" s="91">
        <f t="shared" si="72"/>
        <v>1000000</v>
      </c>
      <c r="U444" s="92" t="str">
        <f t="shared" si="73"/>
        <v>1F</v>
      </c>
      <c r="V444" s="93">
        <f t="shared" si="74"/>
        <v>0</v>
      </c>
      <c r="W444" s="92" t="str">
        <f t="shared" si="75"/>
        <v>1F</v>
      </c>
      <c r="X444" s="93">
        <f t="shared" si="76"/>
        <v>0</v>
      </c>
      <c r="Y444" s="36" t="str">
        <f ca="1">LOOKUP(G444,Paramètres!$A$1:$A$20,Paramètres!$C$1:$C$21)</f>
        <v>-15</v>
      </c>
      <c r="Z444" s="25">
        <v>2001</v>
      </c>
      <c r="AA444" s="25" t="s">
        <v>1156</v>
      </c>
      <c r="AB444" s="59" t="s">
        <v>3224</v>
      </c>
      <c r="AC444" s="34"/>
      <c r="AD444" s="42" t="str">
        <f>IF(ISNA(VLOOKUP(D444,'Liste en forme Garçons'!$C:$C,1,FALSE)),"","*")</f>
        <v>*</v>
      </c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</row>
    <row r="445" spans="1:46" s="43" customFormat="1" x14ac:dyDescent="0.35">
      <c r="A445" s="65"/>
      <c r="B445" s="95" t="s">
        <v>129</v>
      </c>
      <c r="C445" s="32" t="s">
        <v>2710</v>
      </c>
      <c r="D445" s="138" t="s">
        <v>2838</v>
      </c>
      <c r="E445" s="49" t="s">
        <v>50</v>
      </c>
      <c r="F445" s="97" t="str">
        <f>IF(E445="","",IF(COUNTIF(Paramètres!H:H,E445)=1,IF(Paramètres!$E$3=Paramètres!$A$23,"Belfort/Montbéliard",IF(Paramètres!$E$3=Paramètres!$A$24,"Doubs","Franche-Comté")),IF(COUNTIF(Paramètres!I:I,E445)=1,IF(Paramètres!$E$3=Paramètres!$A$23,"Belfort/Montbéliard",IF(Paramètres!$E$3=Paramètres!$A$24,"Belfort","Franche-Comté")),IF(COUNTIF(Paramètres!J:J,E445)=1,IF(Paramètres!$E$3=Paramètres!$A$25,"Franche-Comté","Haute-Saône"),IF(COUNTIF(Paramètres!K:K,E445)=1,IF(Paramètres!$E$3=Paramètres!$A$25,"Franche-Comté","Jura"),IF(COUNTIF(Paramètres!G:G,E445)=1,IF(Paramètres!$E$3=Paramètres!$A$23,"Besançon",IF(Paramètres!$E$3=Paramètres!$A$24,"Doubs","Franche-Comté")),"*** INCONNU ***"))))))</f>
        <v>Franche-Comté</v>
      </c>
      <c r="G445" s="37">
        <f>LOOKUP(Z445-Paramètres!$E$1,Paramètres!$A$1:$A$20)</f>
        <v>-14</v>
      </c>
      <c r="H445" s="37" t="str">
        <f>LOOKUP(G445,Paramètres!$A$1:$B$20)</f>
        <v>C1</v>
      </c>
      <c r="I445" s="37">
        <f t="shared" si="66"/>
        <v>5</v>
      </c>
      <c r="J445" s="116">
        <v>500</v>
      </c>
      <c r="K445" s="47" t="s">
        <v>866</v>
      </c>
      <c r="L445" s="47"/>
      <c r="M445" s="25"/>
      <c r="N445" s="52"/>
      <c r="O445" s="77" t="str">
        <f t="shared" si="67"/>
        <v>75G</v>
      </c>
      <c r="P445" s="91">
        <f t="shared" si="68"/>
        <v>750000</v>
      </c>
      <c r="Q445" s="91">
        <f t="shared" si="69"/>
        <v>0</v>
      </c>
      <c r="R445" s="91">
        <f t="shared" si="70"/>
        <v>0</v>
      </c>
      <c r="S445" s="91">
        <f t="shared" si="71"/>
        <v>0</v>
      </c>
      <c r="T445" s="91">
        <f t="shared" si="72"/>
        <v>750000</v>
      </c>
      <c r="U445" s="92" t="str">
        <f t="shared" si="73"/>
        <v>75G</v>
      </c>
      <c r="V445" s="93">
        <f t="shared" si="74"/>
        <v>0</v>
      </c>
      <c r="W445" s="92" t="str">
        <f t="shared" si="75"/>
        <v>75G</v>
      </c>
      <c r="X445" s="93">
        <f t="shared" si="76"/>
        <v>0</v>
      </c>
      <c r="Y445" s="36" t="str">
        <f ca="1">LOOKUP(G445,Paramètres!$A$1:$A$20,Paramètres!$C$1:$C$21)</f>
        <v>-15</v>
      </c>
      <c r="Z445" s="25">
        <v>2002</v>
      </c>
      <c r="AA445" s="25" t="s">
        <v>1156</v>
      </c>
      <c r="AB445" s="59" t="s">
        <v>3224</v>
      </c>
      <c r="AC445" s="34"/>
      <c r="AD445" s="42" t="str">
        <f>IF(ISNA(VLOOKUP(D445,'Liste en forme Garçons'!$C:$C,1,FALSE)),"","*")</f>
        <v>*</v>
      </c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</row>
    <row r="446" spans="1:46" s="43" customFormat="1" x14ac:dyDescent="0.35">
      <c r="A446" s="65"/>
      <c r="B446" s="95" t="s">
        <v>173</v>
      </c>
      <c r="C446" s="32" t="s">
        <v>2485</v>
      </c>
      <c r="D446" s="138" t="s">
        <v>2600</v>
      </c>
      <c r="E446" s="33" t="s">
        <v>70</v>
      </c>
      <c r="F446" s="97" t="str">
        <f>IF(E446="","",IF(COUNTIF(Paramètres!H:H,E446)=1,IF(Paramètres!$E$3=Paramètres!$A$23,"Belfort/Montbéliard",IF(Paramètres!$E$3=Paramètres!$A$24,"Doubs","Franche-Comté")),IF(COUNTIF(Paramètres!I:I,E446)=1,IF(Paramètres!$E$3=Paramètres!$A$23,"Belfort/Montbéliard",IF(Paramètres!$E$3=Paramètres!$A$24,"Belfort","Franche-Comté")),IF(COUNTIF(Paramètres!J:J,E446)=1,IF(Paramètres!$E$3=Paramètres!$A$25,"Franche-Comté","Haute-Saône"),IF(COUNTIF(Paramètres!K:K,E446)=1,IF(Paramètres!$E$3=Paramètres!$A$25,"Franche-Comté","Jura"),IF(COUNTIF(Paramètres!G:G,E446)=1,IF(Paramètres!$E$3=Paramètres!$A$23,"Besançon",IF(Paramètres!$E$3=Paramètres!$A$24,"Doubs","Franche-Comté")),"*** INCONNU ***"))))))</f>
        <v>Franche-Comté</v>
      </c>
      <c r="G446" s="37">
        <f>LOOKUP(Z446-Paramètres!$E$1,Paramètres!$A$1:$A$20)</f>
        <v>-14</v>
      </c>
      <c r="H446" s="37" t="str">
        <f>LOOKUP(G446,Paramètres!$A$1:$B$20)</f>
        <v>C1</v>
      </c>
      <c r="I446" s="37">
        <f t="shared" si="66"/>
        <v>5</v>
      </c>
      <c r="J446" s="116">
        <v>500</v>
      </c>
      <c r="K446" s="25" t="s">
        <v>193</v>
      </c>
      <c r="L446" s="47"/>
      <c r="M446" s="47"/>
      <c r="N446" s="52"/>
      <c r="O446" s="77" t="str">
        <f t="shared" si="67"/>
        <v>50G</v>
      </c>
      <c r="P446" s="91">
        <f t="shared" si="68"/>
        <v>500000</v>
      </c>
      <c r="Q446" s="91">
        <f t="shared" si="69"/>
        <v>0</v>
      </c>
      <c r="R446" s="91">
        <f t="shared" si="70"/>
        <v>0</v>
      </c>
      <c r="S446" s="91">
        <f t="shared" si="71"/>
        <v>0</v>
      </c>
      <c r="T446" s="91">
        <f t="shared" si="72"/>
        <v>500000</v>
      </c>
      <c r="U446" s="92" t="str">
        <f t="shared" si="73"/>
        <v>50G</v>
      </c>
      <c r="V446" s="93">
        <f t="shared" si="74"/>
        <v>0</v>
      </c>
      <c r="W446" s="92" t="str">
        <f t="shared" si="75"/>
        <v>50G</v>
      </c>
      <c r="X446" s="93">
        <f t="shared" si="76"/>
        <v>0</v>
      </c>
      <c r="Y446" s="36" t="str">
        <f ca="1">LOOKUP(G446,Paramètres!$A$1:$A$20,Paramètres!$C$1:$C$21)</f>
        <v>-15</v>
      </c>
      <c r="Z446" s="25">
        <v>2002</v>
      </c>
      <c r="AA446" s="25" t="s">
        <v>1156</v>
      </c>
      <c r="AB446" s="59"/>
      <c r="AC446" s="34"/>
      <c r="AD446" s="42" t="str">
        <f>IF(ISNA(VLOOKUP(D446,'Liste en forme Garçons'!$C:$C,1,FALSE)),"","*")</f>
        <v>*</v>
      </c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</row>
    <row r="447" spans="1:46" s="43" customFormat="1" x14ac:dyDescent="0.35">
      <c r="A447" s="65"/>
      <c r="B447" s="95" t="s">
        <v>38</v>
      </c>
      <c r="C447" s="32" t="s">
        <v>2472</v>
      </c>
      <c r="D447" s="138" t="s">
        <v>2594</v>
      </c>
      <c r="E447" s="33" t="s">
        <v>1121</v>
      </c>
      <c r="F447" s="97" t="str">
        <f>IF(E447="","",IF(COUNTIF(Paramètres!H:H,E447)=1,IF(Paramètres!$E$3=Paramètres!$A$23,"Belfort/Montbéliard",IF(Paramètres!$E$3=Paramètres!$A$24,"Doubs","Franche-Comté")),IF(COUNTIF(Paramètres!I:I,E447)=1,IF(Paramètres!$E$3=Paramètres!$A$23,"Belfort/Montbéliard",IF(Paramètres!$E$3=Paramètres!$A$24,"Belfort","Franche-Comté")),IF(COUNTIF(Paramètres!J:J,E447)=1,IF(Paramètres!$E$3=Paramètres!$A$25,"Franche-Comté","Haute-Saône"),IF(COUNTIF(Paramètres!K:K,E447)=1,IF(Paramètres!$E$3=Paramètres!$A$25,"Franche-Comté","Jura"),IF(COUNTIF(Paramètres!G:G,E447)=1,IF(Paramètres!$E$3=Paramètres!$A$23,"Besançon",IF(Paramètres!$E$3=Paramètres!$A$24,"Doubs","Franche-Comté")),"*** INCONNU ***"))))))</f>
        <v>Franche-Comté</v>
      </c>
      <c r="G447" s="37">
        <f>LOOKUP(Z447-Paramètres!$E$1,Paramètres!$A$1:$A$20)</f>
        <v>-14</v>
      </c>
      <c r="H447" s="37" t="str">
        <f>LOOKUP(G447,Paramètres!$A$1:$B$20)</f>
        <v>C1</v>
      </c>
      <c r="I447" s="37">
        <f t="shared" si="66"/>
        <v>5</v>
      </c>
      <c r="J447" s="116">
        <v>500</v>
      </c>
      <c r="K447" s="25" t="s">
        <v>180</v>
      </c>
      <c r="L447" s="47"/>
      <c r="M447" s="47"/>
      <c r="N447" s="52"/>
      <c r="O447" s="77" t="str">
        <f t="shared" si="67"/>
        <v>30G</v>
      </c>
      <c r="P447" s="91">
        <f t="shared" si="68"/>
        <v>300000</v>
      </c>
      <c r="Q447" s="91">
        <f t="shared" si="69"/>
        <v>0</v>
      </c>
      <c r="R447" s="91">
        <f t="shared" si="70"/>
        <v>0</v>
      </c>
      <c r="S447" s="91">
        <f t="shared" si="71"/>
        <v>0</v>
      </c>
      <c r="T447" s="91">
        <f t="shared" si="72"/>
        <v>300000</v>
      </c>
      <c r="U447" s="92" t="str">
        <f t="shared" si="73"/>
        <v>30G</v>
      </c>
      <c r="V447" s="93">
        <f t="shared" si="74"/>
        <v>0</v>
      </c>
      <c r="W447" s="92" t="str">
        <f t="shared" si="75"/>
        <v>30G</v>
      </c>
      <c r="X447" s="93">
        <f t="shared" si="76"/>
        <v>0</v>
      </c>
      <c r="Y447" s="36" t="str">
        <f ca="1">LOOKUP(G447,Paramètres!$A$1:$A$20,Paramètres!$C$1:$C$21)</f>
        <v>-15</v>
      </c>
      <c r="Z447" s="25">
        <v>2002</v>
      </c>
      <c r="AA447" s="25" t="s">
        <v>1156</v>
      </c>
      <c r="AB447" s="59"/>
      <c r="AC447" s="34"/>
      <c r="AD447" s="42" t="str">
        <f>IF(ISNA(VLOOKUP(D447,'Liste en forme Garçons'!$C:$C,1,FALSE)),"","*")</f>
        <v>*</v>
      </c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</row>
    <row r="448" spans="1:46" s="43" customFormat="1" x14ac:dyDescent="0.35">
      <c r="A448" s="65"/>
      <c r="B448" s="95" t="s">
        <v>66</v>
      </c>
      <c r="C448" s="32" t="s">
        <v>2487</v>
      </c>
      <c r="D448" s="138" t="s">
        <v>2601</v>
      </c>
      <c r="E448" s="33" t="s">
        <v>70</v>
      </c>
      <c r="F448" s="97" t="str">
        <f>IF(E448="","",IF(COUNTIF(Paramètres!H:H,E448)=1,IF(Paramètres!$E$3=Paramètres!$A$23,"Belfort/Montbéliard",IF(Paramètres!$E$3=Paramètres!$A$24,"Doubs","Franche-Comté")),IF(COUNTIF(Paramètres!I:I,E448)=1,IF(Paramètres!$E$3=Paramètres!$A$23,"Belfort/Montbéliard",IF(Paramètres!$E$3=Paramètres!$A$24,"Belfort","Franche-Comté")),IF(COUNTIF(Paramètres!J:J,E448)=1,IF(Paramètres!$E$3=Paramètres!$A$25,"Franche-Comté","Haute-Saône"),IF(COUNTIF(Paramètres!K:K,E448)=1,IF(Paramètres!$E$3=Paramètres!$A$25,"Franche-Comté","Jura"),IF(COUNTIF(Paramètres!G:G,E448)=1,IF(Paramètres!$E$3=Paramètres!$A$23,"Besançon",IF(Paramètres!$E$3=Paramètres!$A$24,"Doubs","Franche-Comté")),"*** INCONNU ***"))))))</f>
        <v>Franche-Comté</v>
      </c>
      <c r="G448" s="37">
        <f>LOOKUP(Z448-Paramètres!$E$1,Paramètres!$A$1:$A$20)</f>
        <v>-15</v>
      </c>
      <c r="H448" s="37" t="str">
        <f>LOOKUP(G448,Paramètres!$A$1:$B$20)</f>
        <v>C2</v>
      </c>
      <c r="I448" s="37">
        <f t="shared" si="66"/>
        <v>5</v>
      </c>
      <c r="J448" s="116">
        <v>500</v>
      </c>
      <c r="K448" s="25" t="s">
        <v>238</v>
      </c>
      <c r="L448" s="47"/>
      <c r="M448" s="47"/>
      <c r="N448" s="52"/>
      <c r="O448" s="77" t="str">
        <f t="shared" si="67"/>
        <v>15G</v>
      </c>
      <c r="P448" s="91">
        <f t="shared" si="68"/>
        <v>150000</v>
      </c>
      <c r="Q448" s="91">
        <f t="shared" si="69"/>
        <v>0</v>
      </c>
      <c r="R448" s="91">
        <f t="shared" si="70"/>
        <v>0</v>
      </c>
      <c r="S448" s="91">
        <f t="shared" si="71"/>
        <v>0</v>
      </c>
      <c r="T448" s="91">
        <f t="shared" si="72"/>
        <v>150000</v>
      </c>
      <c r="U448" s="92" t="str">
        <f t="shared" si="73"/>
        <v>15G</v>
      </c>
      <c r="V448" s="93">
        <f t="shared" si="74"/>
        <v>0</v>
      </c>
      <c r="W448" s="92" t="str">
        <f t="shared" si="75"/>
        <v>15G</v>
      </c>
      <c r="X448" s="93">
        <f t="shared" si="76"/>
        <v>0</v>
      </c>
      <c r="Y448" s="36" t="str">
        <f ca="1">LOOKUP(G448,Paramètres!$A$1:$A$20,Paramètres!$C$1:$C$21)</f>
        <v>-15</v>
      </c>
      <c r="Z448" s="25">
        <v>2001</v>
      </c>
      <c r="AA448" s="25" t="s">
        <v>1156</v>
      </c>
      <c r="AB448" s="59"/>
      <c r="AC448" s="42"/>
      <c r="AD448" s="42" t="str">
        <f>IF(ISNA(VLOOKUP(D448,'Liste en forme Garçons'!$C:$C,1,FALSE)),"","*")</f>
        <v>*</v>
      </c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</row>
    <row r="449" spans="1:46" s="43" customFormat="1" x14ac:dyDescent="0.35">
      <c r="A449" s="65"/>
      <c r="B449" s="94" t="s">
        <v>1180</v>
      </c>
      <c r="C449" s="32" t="s">
        <v>1181</v>
      </c>
      <c r="D449" s="138" t="s">
        <v>1825</v>
      </c>
      <c r="E449" s="49" t="s">
        <v>70</v>
      </c>
      <c r="F449" s="97" t="str">
        <f>IF(E449="","",IF(COUNTIF(Paramètres!H:H,E449)=1,IF(Paramètres!$E$3=Paramètres!$A$23,"Belfort/Montbéliard",IF(Paramètres!$E$3=Paramètres!$A$24,"Doubs","Franche-Comté")),IF(COUNTIF(Paramètres!I:I,E449)=1,IF(Paramètres!$E$3=Paramètres!$A$23,"Belfort/Montbéliard",IF(Paramètres!$E$3=Paramètres!$A$24,"Belfort","Franche-Comté")),IF(COUNTIF(Paramètres!J:J,E449)=1,IF(Paramètres!$E$3=Paramètres!$A$25,"Franche-Comté","Haute-Saône"),IF(COUNTIF(Paramètres!K:K,E449)=1,IF(Paramètres!$E$3=Paramètres!$A$25,"Franche-Comté","Jura"),IF(COUNTIF(Paramètres!G:G,E449)=1,IF(Paramètres!$E$3=Paramètres!$A$23,"Besançon",IF(Paramètres!$E$3=Paramètres!$A$24,"Doubs","Franche-Comté")),"*** INCONNU ***"))))))</f>
        <v>Franche-Comté</v>
      </c>
      <c r="G449" s="37">
        <f>LOOKUP(Z449-Paramètres!$E$1,Paramètres!$A$1:$A$20)</f>
        <v>-15</v>
      </c>
      <c r="H449" s="37" t="str">
        <f>LOOKUP(G449,Paramètres!$A$1:$B$20)</f>
        <v>C2</v>
      </c>
      <c r="I449" s="37">
        <f t="shared" si="66"/>
        <v>5</v>
      </c>
      <c r="J449" s="116">
        <v>500</v>
      </c>
      <c r="K449" s="47" t="s">
        <v>202</v>
      </c>
      <c r="L449" s="47"/>
      <c r="M449" s="47"/>
      <c r="N449" s="38"/>
      <c r="O449" s="77" t="str">
        <f t="shared" si="67"/>
        <v>2G</v>
      </c>
      <c r="P449" s="91">
        <f t="shared" si="68"/>
        <v>20000</v>
      </c>
      <c r="Q449" s="91">
        <f t="shared" si="69"/>
        <v>0</v>
      </c>
      <c r="R449" s="91">
        <f t="shared" si="70"/>
        <v>0</v>
      </c>
      <c r="S449" s="91">
        <f t="shared" si="71"/>
        <v>0</v>
      </c>
      <c r="T449" s="91">
        <f t="shared" si="72"/>
        <v>20000</v>
      </c>
      <c r="U449" s="92" t="str">
        <f t="shared" si="73"/>
        <v>2G</v>
      </c>
      <c r="V449" s="93">
        <f t="shared" si="74"/>
        <v>0</v>
      </c>
      <c r="W449" s="92" t="str">
        <f t="shared" si="75"/>
        <v>2G</v>
      </c>
      <c r="X449" s="93">
        <f t="shared" si="76"/>
        <v>0</v>
      </c>
      <c r="Y449" s="36" t="str">
        <f ca="1">LOOKUP(G449,Paramètres!$A$1:$A$20,Paramètres!$C$1:$C$21)</f>
        <v>-15</v>
      </c>
      <c r="Z449" s="25">
        <v>2001</v>
      </c>
      <c r="AA449" s="25" t="s">
        <v>1156</v>
      </c>
      <c r="AB449" s="59"/>
      <c r="AC449" s="18"/>
      <c r="AD449" s="42" t="str">
        <f>IF(ISNA(VLOOKUP(D449,'Liste en forme Garçons'!$C:$C,1,FALSE)),"","*")</f>
        <v>*</v>
      </c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spans="1:46" s="43" customFormat="1" x14ac:dyDescent="0.35">
      <c r="A450" s="65"/>
      <c r="B450" s="258" t="s">
        <v>142</v>
      </c>
      <c r="C450" s="251" t="s">
        <v>720</v>
      </c>
      <c r="D450" s="136" t="s">
        <v>1492</v>
      </c>
      <c r="E450" s="45" t="s">
        <v>672</v>
      </c>
      <c r="F450" s="97" t="str">
        <f>IF(E450="","",IF(COUNTIF(Paramètres!H:H,E450)=1,IF(Paramètres!$E$3=Paramètres!$A$23,"Belfort/Montbéliard",IF(Paramètres!$E$3=Paramètres!$A$24,"Doubs","Franche-Comté")),IF(COUNTIF(Paramètres!I:I,E450)=1,IF(Paramètres!$E$3=Paramètres!$A$23,"Belfort/Montbéliard",IF(Paramètres!$E$3=Paramètres!$A$24,"Belfort","Franche-Comté")),IF(COUNTIF(Paramètres!J:J,E450)=1,IF(Paramètres!$E$3=Paramètres!$A$25,"Franche-Comté","Haute-Saône"),IF(COUNTIF(Paramètres!K:K,E450)=1,IF(Paramètres!$E$3=Paramètres!$A$25,"Franche-Comté","Jura"),IF(COUNTIF(Paramètres!G:G,E450)=1,IF(Paramètres!$E$3=Paramètres!$A$23,"Besançon",IF(Paramètres!$E$3=Paramètres!$A$24,"Doubs","Franche-Comté")),"*** INCONNU ***"))))))</f>
        <v>Franche-Comté</v>
      </c>
      <c r="G450" s="37">
        <f>LOOKUP(Z450-Paramètres!$E$1,Paramètres!$A$1:$A$20)</f>
        <v>-15</v>
      </c>
      <c r="H450" s="37" t="str">
        <f>LOOKUP(G450,Paramètres!$A$1:$B$20)</f>
        <v>C2</v>
      </c>
      <c r="I450" s="37">
        <f t="shared" ref="I450:I513" si="77">INT(J450/100)</f>
        <v>10</v>
      </c>
      <c r="J450" s="116">
        <v>1000</v>
      </c>
      <c r="K450" s="38">
        <v>0</v>
      </c>
      <c r="L450" s="38"/>
      <c r="M450" s="52"/>
      <c r="N450" s="52"/>
      <c r="O450" s="77" t="str">
        <f t="shared" ref="O450:O513" si="78">IF(X450&gt;0,CONCATENATE(W450,INT(X450/POWER(10,INT(LOG10(X450)/2)*2)),CHAR(73-INT(LOG10(X450)/2))),W450)</f>
        <v>0</v>
      </c>
      <c r="P450" s="91">
        <f t="shared" ref="P450:P513" si="79">POWER(10,(73-CODE(IF(OR(K450=0,K450="",K450="Ni"),"Z",RIGHT(UPPER(K450)))))*2)*IF(OR(K450=0,K450="",K450="Ni"),0,VALUE(LEFT(K450,LEN(K450)-1)))</f>
        <v>0</v>
      </c>
      <c r="Q450" s="91">
        <f t="shared" ref="Q450:Q513" si="80">POWER(10,(73-CODE(IF(OR(L450=0,L450="",L450="Ni"),"Z",RIGHT(UPPER(L450)))))*2)*IF(OR(L450=0,L450="",L450="Ni"),0,VALUE(LEFT(L450,LEN(L450)-1)))</f>
        <v>0</v>
      </c>
      <c r="R450" s="91">
        <f t="shared" ref="R450:R513" si="81">POWER(10,(73-CODE(IF(OR(M450=0,M450="",M450="Ni"),"Z",RIGHT(UPPER(M450)))))*2)*IF(OR(M450=0,M450="",M450="Ni"),0,VALUE(LEFT(M450,LEN(M450)-1)))</f>
        <v>0</v>
      </c>
      <c r="S450" s="91">
        <f t="shared" ref="S450:S513" si="82">POWER(10,(73-CODE(IF(OR(N450=0,N450="",N450="Ni"),"Z",RIGHT(UPPER(N450)))))*2)*IF(OR(N450=0,N450="",N450="Ni"),0,VALUE(LEFT(N450,LEN(N450)-1)))</f>
        <v>0</v>
      </c>
      <c r="T450" s="91">
        <f t="shared" ref="T450:T513" si="83">P450+Q450+R450+S450</f>
        <v>0</v>
      </c>
      <c r="U450" s="92" t="str">
        <f t="shared" ref="U450:U513" si="84">IF(T450&gt;0,CONCATENATE(INT(T450/POWER(10,INT(MIN(LOG10(T450),16)/2)*2)),CHAR(73-INT(MIN(LOG10(T450),16)/2))),"0")</f>
        <v>0</v>
      </c>
      <c r="V450" s="93">
        <f t="shared" ref="V450:V513" si="85">IF(T450&gt;0,T450-INT(T450/POWER(10,INT(MIN(LOG10(T450),16)/2)*2))*POWER(10,INT(MIN(LOG10(T450),16)/2)*2),0)</f>
        <v>0</v>
      </c>
      <c r="W450" s="92" t="str">
        <f t="shared" ref="W450:W513" si="86">IF(V450&gt;0,CONCATENATE(U450,INT(V450/POWER(10,INT(LOG10(V450)/2)*2)),CHAR(73-INT(LOG10(V450)/2))),U450)</f>
        <v>0</v>
      </c>
      <c r="X450" s="93">
        <f t="shared" ref="X450:X513" si="87">IF(V450&gt;0,V450-INT(V450/POWER(10,INT(LOG10(V450)/2)*2))*POWER(10,INT(LOG10(V450)/2)*2),0)</f>
        <v>0</v>
      </c>
      <c r="Y450" s="36" t="str">
        <f ca="1">LOOKUP(G450,Paramètres!$A$1:$A$20,Paramètres!$C$1:$C$21)</f>
        <v>-15</v>
      </c>
      <c r="Z450" s="25">
        <v>2001</v>
      </c>
      <c r="AA450" s="25" t="s">
        <v>1156</v>
      </c>
      <c r="AB450" s="59" t="s">
        <v>3239</v>
      </c>
      <c r="AD450" s="42" t="str">
        <f>IF(ISNA(VLOOKUP(D450,'Liste en forme Garçons'!$C:$C,1,FALSE)),"","*")</f>
        <v>*</v>
      </c>
    </row>
    <row r="451" spans="1:46" s="43" customFormat="1" x14ac:dyDescent="0.35">
      <c r="A451" s="65"/>
      <c r="B451" s="94" t="s">
        <v>3353</v>
      </c>
      <c r="C451" s="32" t="s">
        <v>3354</v>
      </c>
      <c r="D451" s="138" t="s">
        <v>3355</v>
      </c>
      <c r="E451" s="49" t="s">
        <v>665</v>
      </c>
      <c r="F451" s="97" t="str">
        <f>IF(E451="","",IF(COUNTIF(Paramètres!H:H,E451)=1,IF(Paramètres!$E$3=Paramètres!$A$23,"Belfort/Montbéliard",IF(Paramètres!$E$3=Paramètres!$A$24,"Doubs","Franche-Comté")),IF(COUNTIF(Paramètres!I:I,E451)=1,IF(Paramètres!$E$3=Paramètres!$A$23,"Belfort/Montbéliard",IF(Paramètres!$E$3=Paramètres!$A$24,"Belfort","Franche-Comté")),IF(COUNTIF(Paramètres!J:J,E451)=1,IF(Paramètres!$E$3=Paramètres!$A$25,"Franche-Comté","Haute-Saône"),IF(COUNTIF(Paramètres!K:K,E451)=1,IF(Paramètres!$E$3=Paramètres!$A$25,"Franche-Comté","Jura"),IF(COUNTIF(Paramètres!G:G,E451)=1,IF(Paramètres!$E$3=Paramètres!$A$23,"Besançon",IF(Paramètres!$E$3=Paramètres!$A$24,"Doubs","Franche-Comté")),"*** INCONNU ***"))))))</f>
        <v>Franche-Comté</v>
      </c>
      <c r="G451" s="37">
        <f>LOOKUP(Z451-Paramètres!$E$1,Paramètres!$A$1:$A$20)</f>
        <v>-15</v>
      </c>
      <c r="H451" s="37" t="str">
        <f>LOOKUP(G451,Paramètres!$A$1:$B$20)</f>
        <v>C2</v>
      </c>
      <c r="I451" s="37">
        <f t="shared" si="77"/>
        <v>5</v>
      </c>
      <c r="J451" s="116">
        <v>583</v>
      </c>
      <c r="K451" s="47">
        <v>0</v>
      </c>
      <c r="L451" s="47"/>
      <c r="M451" s="25"/>
      <c r="N451" s="52"/>
      <c r="O451" s="77" t="str">
        <f t="shared" si="78"/>
        <v>0</v>
      </c>
      <c r="P451" s="91">
        <f t="shared" si="79"/>
        <v>0</v>
      </c>
      <c r="Q451" s="91">
        <f t="shared" si="80"/>
        <v>0</v>
      </c>
      <c r="R451" s="91">
        <f t="shared" si="81"/>
        <v>0</v>
      </c>
      <c r="S451" s="91">
        <f t="shared" si="82"/>
        <v>0</v>
      </c>
      <c r="T451" s="91">
        <f t="shared" si="83"/>
        <v>0</v>
      </c>
      <c r="U451" s="92" t="str">
        <f t="shared" si="84"/>
        <v>0</v>
      </c>
      <c r="V451" s="93">
        <f t="shared" si="85"/>
        <v>0</v>
      </c>
      <c r="W451" s="92" t="str">
        <f t="shared" si="86"/>
        <v>0</v>
      </c>
      <c r="X451" s="93">
        <f t="shared" si="87"/>
        <v>0</v>
      </c>
      <c r="Y451" s="36" t="str">
        <f ca="1">LOOKUP(G451,Paramètres!$A$1:$A$20,Paramètres!$C$1:$C$21)</f>
        <v>-15</v>
      </c>
      <c r="Z451" s="25">
        <v>2001</v>
      </c>
      <c r="AA451" s="25" t="s">
        <v>1156</v>
      </c>
      <c r="AB451" s="59" t="s">
        <v>3244</v>
      </c>
      <c r="AC451" s="42"/>
      <c r="AD451" s="42" t="str">
        <f>IF(ISNA(VLOOKUP(D451,'Liste en forme Garçons'!$C:$C,1,FALSE)),"","*")</f>
        <v>*</v>
      </c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</row>
    <row r="452" spans="1:46" s="43" customFormat="1" x14ac:dyDescent="0.35">
      <c r="A452" s="65"/>
      <c r="B452" s="94" t="s">
        <v>163</v>
      </c>
      <c r="C452" s="32" t="s">
        <v>453</v>
      </c>
      <c r="D452" s="138" t="s">
        <v>1744</v>
      </c>
      <c r="E452" s="33" t="s">
        <v>1121</v>
      </c>
      <c r="F452" s="97" t="str">
        <f>IF(E452="","",IF(COUNTIF(Paramètres!H:H,E452)=1,IF(Paramètres!$E$3=Paramètres!$A$23,"Belfort/Montbéliard",IF(Paramètres!$E$3=Paramètres!$A$24,"Doubs","Franche-Comté")),IF(COUNTIF(Paramètres!I:I,E452)=1,IF(Paramètres!$E$3=Paramètres!$A$23,"Belfort/Montbéliard",IF(Paramètres!$E$3=Paramètres!$A$24,"Belfort","Franche-Comté")),IF(COUNTIF(Paramètres!J:J,E452)=1,IF(Paramètres!$E$3=Paramètres!$A$25,"Franche-Comté","Haute-Saône"),IF(COUNTIF(Paramètres!K:K,E452)=1,IF(Paramètres!$E$3=Paramètres!$A$25,"Franche-Comté","Jura"),IF(COUNTIF(Paramètres!G:G,E452)=1,IF(Paramètres!$E$3=Paramètres!$A$23,"Besançon",IF(Paramètres!$E$3=Paramètres!$A$24,"Doubs","Franche-Comté")),"*** INCONNU ***"))))))</f>
        <v>Franche-Comté</v>
      </c>
      <c r="G452" s="37">
        <f>LOOKUP(Z452-Paramètres!$E$1,Paramètres!$A$1:$A$20)</f>
        <v>-15</v>
      </c>
      <c r="H452" s="37" t="str">
        <f>LOOKUP(G452,Paramètres!$A$1:$B$20)</f>
        <v>C2</v>
      </c>
      <c r="I452" s="37">
        <f t="shared" si="77"/>
        <v>5</v>
      </c>
      <c r="J452" s="116">
        <v>554</v>
      </c>
      <c r="K452" s="47">
        <v>0</v>
      </c>
      <c r="L452" s="47"/>
      <c r="M452" s="47"/>
      <c r="N452" s="38"/>
      <c r="O452" s="77" t="str">
        <f t="shared" si="78"/>
        <v>0</v>
      </c>
      <c r="P452" s="91">
        <f t="shared" si="79"/>
        <v>0</v>
      </c>
      <c r="Q452" s="91">
        <f t="shared" si="80"/>
        <v>0</v>
      </c>
      <c r="R452" s="91">
        <f t="shared" si="81"/>
        <v>0</v>
      </c>
      <c r="S452" s="91">
        <f t="shared" si="82"/>
        <v>0</v>
      </c>
      <c r="T452" s="91">
        <f t="shared" si="83"/>
        <v>0</v>
      </c>
      <c r="U452" s="92" t="str">
        <f t="shared" si="84"/>
        <v>0</v>
      </c>
      <c r="V452" s="93">
        <f t="shared" si="85"/>
        <v>0</v>
      </c>
      <c r="W452" s="92" t="str">
        <f t="shared" si="86"/>
        <v>0</v>
      </c>
      <c r="X452" s="93">
        <f t="shared" si="87"/>
        <v>0</v>
      </c>
      <c r="Y452" s="36" t="str">
        <f ca="1">LOOKUP(G452,Paramètres!$A$1:$A$20,Paramètres!$C$1:$C$21)</f>
        <v>-15</v>
      </c>
      <c r="Z452" s="25">
        <v>2001</v>
      </c>
      <c r="AA452" s="25" t="s">
        <v>1156</v>
      </c>
      <c r="AB452" s="59" t="s">
        <v>3244</v>
      </c>
      <c r="AC452" s="42"/>
      <c r="AD452" s="42" t="str">
        <f>IF(ISNA(VLOOKUP(D452,'Liste en forme Garçons'!$C:$C,1,FALSE)),"","*")</f>
        <v>*</v>
      </c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</row>
    <row r="453" spans="1:46" s="43" customFormat="1" x14ac:dyDescent="0.35">
      <c r="A453" s="65"/>
      <c r="B453" s="94" t="s">
        <v>3356</v>
      </c>
      <c r="C453" s="32" t="s">
        <v>3357</v>
      </c>
      <c r="D453" s="138" t="s">
        <v>3358</v>
      </c>
      <c r="E453" s="49" t="s">
        <v>56</v>
      </c>
      <c r="F453" s="97" t="str">
        <f>IF(E453="","",IF(COUNTIF(Paramètres!H:H,E453)=1,IF(Paramètres!$E$3=Paramètres!$A$23,"Belfort/Montbéliard",IF(Paramètres!$E$3=Paramètres!$A$24,"Doubs","Franche-Comté")),IF(COUNTIF(Paramètres!I:I,E453)=1,IF(Paramètres!$E$3=Paramètres!$A$23,"Belfort/Montbéliard",IF(Paramètres!$E$3=Paramètres!$A$24,"Belfort","Franche-Comté")),IF(COUNTIF(Paramètres!J:J,E453)=1,IF(Paramètres!$E$3=Paramètres!$A$25,"Franche-Comté","Haute-Saône"),IF(COUNTIF(Paramètres!K:K,E453)=1,IF(Paramètres!$E$3=Paramètres!$A$25,"Franche-Comté","Jura"),IF(COUNTIF(Paramètres!G:G,E453)=1,IF(Paramètres!$E$3=Paramètres!$A$23,"Besançon",IF(Paramètres!$E$3=Paramètres!$A$24,"Doubs","Franche-Comté")),"*** INCONNU ***"))))))</f>
        <v>Franche-Comté</v>
      </c>
      <c r="G453" s="37">
        <f>LOOKUP(Z453-Paramètres!$E$1,Paramètres!$A$1:$A$20)</f>
        <v>-14</v>
      </c>
      <c r="H453" s="37" t="str">
        <f>LOOKUP(G453,Paramètres!$A$1:$B$20)</f>
        <v>C1</v>
      </c>
      <c r="I453" s="37">
        <f t="shared" si="77"/>
        <v>5</v>
      </c>
      <c r="J453" s="116">
        <v>500</v>
      </c>
      <c r="K453" s="47" t="s">
        <v>254</v>
      </c>
      <c r="L453" s="47"/>
      <c r="M453" s="25"/>
      <c r="N453" s="52"/>
      <c r="O453" s="77" t="str">
        <f t="shared" si="78"/>
        <v>0</v>
      </c>
      <c r="P453" s="91">
        <f t="shared" si="79"/>
        <v>0</v>
      </c>
      <c r="Q453" s="91">
        <f t="shared" si="80"/>
        <v>0</v>
      </c>
      <c r="R453" s="91">
        <f t="shared" si="81"/>
        <v>0</v>
      </c>
      <c r="S453" s="91">
        <f t="shared" si="82"/>
        <v>0</v>
      </c>
      <c r="T453" s="91">
        <f t="shared" si="83"/>
        <v>0</v>
      </c>
      <c r="U453" s="92" t="str">
        <f t="shared" si="84"/>
        <v>0</v>
      </c>
      <c r="V453" s="93">
        <f t="shared" si="85"/>
        <v>0</v>
      </c>
      <c r="W453" s="92" t="str">
        <f t="shared" si="86"/>
        <v>0</v>
      </c>
      <c r="X453" s="93">
        <f t="shared" si="87"/>
        <v>0</v>
      </c>
      <c r="Y453" s="36" t="str">
        <f ca="1">LOOKUP(G453,Paramètres!$A$1:$A$20,Paramètres!$C$1:$C$21)</f>
        <v>-15</v>
      </c>
      <c r="Z453" s="25">
        <v>2002</v>
      </c>
      <c r="AA453" s="25" t="s">
        <v>1156</v>
      </c>
      <c r="AB453" s="59"/>
      <c r="AC453" s="42"/>
      <c r="AD453" s="42" t="str">
        <f>IF(ISNA(VLOOKUP(D453,'Liste en forme Garçons'!$C:$C,1,FALSE)),"","*")</f>
        <v>*</v>
      </c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</row>
    <row r="454" spans="1:46" s="43" customFormat="1" x14ac:dyDescent="0.35">
      <c r="A454" s="65"/>
      <c r="B454" s="98" t="s">
        <v>884</v>
      </c>
      <c r="C454" s="46" t="s">
        <v>986</v>
      </c>
      <c r="D454" s="136" t="s">
        <v>1343</v>
      </c>
      <c r="E454" s="33" t="s">
        <v>1125</v>
      </c>
      <c r="F454" s="97" t="str">
        <f>IF(E454="","",IF(COUNTIF(Paramètres!H:H,E454)=1,IF(Paramètres!$E$3=Paramètres!$A$23,"Belfort/Montbéliard",IF(Paramètres!$E$3=Paramètres!$A$24,"Doubs","Franche-Comté")),IF(COUNTIF(Paramètres!I:I,E454)=1,IF(Paramètres!$E$3=Paramètres!$A$23,"Belfort/Montbéliard",IF(Paramètres!$E$3=Paramètres!$A$24,"Belfort","Franche-Comté")),IF(COUNTIF(Paramètres!J:J,E454)=1,IF(Paramètres!$E$3=Paramètres!$A$25,"Franche-Comté","Haute-Saône"),IF(COUNTIF(Paramètres!K:K,E454)=1,IF(Paramètres!$E$3=Paramètres!$A$25,"Franche-Comté","Jura"),IF(COUNTIF(Paramètres!G:G,E454)=1,IF(Paramètres!$E$3=Paramètres!$A$23,"Besançon",IF(Paramètres!$E$3=Paramètres!$A$24,"Doubs","Franche-Comté")),"*** INCONNU ***"))))))</f>
        <v>Franche-Comté</v>
      </c>
      <c r="G454" s="37">
        <f>LOOKUP(Z454-Paramètres!$E$1,Paramètres!$A$1:$A$20)</f>
        <v>-14</v>
      </c>
      <c r="H454" s="37" t="str">
        <f>LOOKUP(G454,Paramètres!$A$1:$B$20)</f>
        <v>C1</v>
      </c>
      <c r="I454" s="37">
        <f t="shared" si="77"/>
        <v>5</v>
      </c>
      <c r="J454" s="116">
        <v>500</v>
      </c>
      <c r="K454" s="52">
        <v>0</v>
      </c>
      <c r="L454" s="38"/>
      <c r="M454" s="38"/>
      <c r="N454" s="52"/>
      <c r="O454" s="77" t="str">
        <f t="shared" si="78"/>
        <v>0</v>
      </c>
      <c r="P454" s="91">
        <f t="shared" si="79"/>
        <v>0</v>
      </c>
      <c r="Q454" s="91">
        <f t="shared" si="80"/>
        <v>0</v>
      </c>
      <c r="R454" s="91">
        <f t="shared" si="81"/>
        <v>0</v>
      </c>
      <c r="S454" s="91">
        <f t="shared" si="82"/>
        <v>0</v>
      </c>
      <c r="T454" s="91">
        <f t="shared" si="83"/>
        <v>0</v>
      </c>
      <c r="U454" s="92" t="str">
        <f t="shared" si="84"/>
        <v>0</v>
      </c>
      <c r="V454" s="93">
        <f t="shared" si="85"/>
        <v>0</v>
      </c>
      <c r="W454" s="92" t="str">
        <f t="shared" si="86"/>
        <v>0</v>
      </c>
      <c r="X454" s="93">
        <f t="shared" si="87"/>
        <v>0</v>
      </c>
      <c r="Y454" s="36" t="str">
        <f ca="1">LOOKUP(G454,Paramètres!$A$1:$A$20,Paramètres!$C$1:$C$21)</f>
        <v>-15</v>
      </c>
      <c r="Z454" s="25">
        <v>2002</v>
      </c>
      <c r="AA454" s="25" t="s">
        <v>1156</v>
      </c>
      <c r="AB454" s="59" t="s">
        <v>3244</v>
      </c>
      <c r="AC454" s="42"/>
      <c r="AD454" s="42" t="str">
        <f>IF(ISNA(VLOOKUP(D454,'Liste en forme Garçons'!$C:$C,1,FALSE)),"","*")</f>
        <v>*</v>
      </c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</row>
    <row r="455" spans="1:46" s="43" customFormat="1" x14ac:dyDescent="0.35">
      <c r="A455" s="65"/>
      <c r="B455" s="181" t="s">
        <v>368</v>
      </c>
      <c r="C455" s="32" t="s">
        <v>367</v>
      </c>
      <c r="D455" s="136" t="s">
        <v>1752</v>
      </c>
      <c r="E455" s="45" t="s">
        <v>334</v>
      </c>
      <c r="F455" s="97" t="str">
        <f>IF(E455="","",IF(COUNTIF(Paramètres!H:H,E455)=1,IF(Paramètres!$E$3=Paramètres!$A$23,"Belfort/Montbéliard",IF(Paramètres!$E$3=Paramètres!$A$24,"Doubs","Franche-Comté")),IF(COUNTIF(Paramètres!I:I,E455)=1,IF(Paramètres!$E$3=Paramètres!$A$23,"Belfort/Montbéliard",IF(Paramètres!$E$3=Paramètres!$A$24,"Belfort","Franche-Comté")),IF(COUNTIF(Paramètres!J:J,E455)=1,IF(Paramètres!$E$3=Paramètres!$A$25,"Franche-Comté","Haute-Saône"),IF(COUNTIF(Paramètres!K:K,E455)=1,IF(Paramètres!$E$3=Paramètres!$A$25,"Franche-Comté","Jura"),IF(COUNTIF(Paramètres!G:G,E455)=1,IF(Paramètres!$E$3=Paramètres!$A$23,"Besançon",IF(Paramètres!$E$3=Paramètres!$A$24,"Doubs","Franche-Comté")),"*** INCONNU ***"))))))</f>
        <v>Franche-Comté</v>
      </c>
      <c r="G455" s="37">
        <f>LOOKUP(Z455-Paramètres!$E$1,Paramètres!$A$1:$A$20)</f>
        <v>-15</v>
      </c>
      <c r="H455" s="37" t="str">
        <f>LOOKUP(G455,Paramètres!$A$1:$B$20)</f>
        <v>C2</v>
      </c>
      <c r="I455" s="37">
        <f t="shared" si="77"/>
        <v>5</v>
      </c>
      <c r="J455" s="116">
        <v>500</v>
      </c>
      <c r="K455" s="25">
        <v>0</v>
      </c>
      <c r="L455" s="25"/>
      <c r="M455" s="52"/>
      <c r="N455" s="52"/>
      <c r="O455" s="77" t="str">
        <f t="shared" si="78"/>
        <v>0</v>
      </c>
      <c r="P455" s="91">
        <f t="shared" si="79"/>
        <v>0</v>
      </c>
      <c r="Q455" s="91">
        <f t="shared" si="80"/>
        <v>0</v>
      </c>
      <c r="R455" s="91">
        <f t="shared" si="81"/>
        <v>0</v>
      </c>
      <c r="S455" s="91">
        <f t="shared" si="82"/>
        <v>0</v>
      </c>
      <c r="T455" s="91">
        <f t="shared" si="83"/>
        <v>0</v>
      </c>
      <c r="U455" s="92" t="str">
        <f t="shared" si="84"/>
        <v>0</v>
      </c>
      <c r="V455" s="93">
        <f t="shared" si="85"/>
        <v>0</v>
      </c>
      <c r="W455" s="92" t="str">
        <f t="shared" si="86"/>
        <v>0</v>
      </c>
      <c r="X455" s="93">
        <f t="shared" si="87"/>
        <v>0</v>
      </c>
      <c r="Y455" s="36" t="str">
        <f ca="1">LOOKUP(G455,Paramètres!$A$1:$A$20,Paramètres!$C$1:$C$21)</f>
        <v>-15</v>
      </c>
      <c r="Z455" s="25">
        <v>2001</v>
      </c>
      <c r="AA455" s="25" t="s">
        <v>1156</v>
      </c>
      <c r="AB455" s="59" t="s">
        <v>3244</v>
      </c>
      <c r="AC455" s="42"/>
      <c r="AD455" s="42" t="str">
        <f>IF(ISNA(VLOOKUP(D455,'Liste en forme Garçons'!$C:$C,1,FALSE)),"","*")</f>
        <v>*</v>
      </c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</row>
    <row r="456" spans="1:46" s="43" customFormat="1" x14ac:dyDescent="0.35">
      <c r="A456" s="65"/>
      <c r="B456" s="94" t="s">
        <v>127</v>
      </c>
      <c r="C456" s="32" t="s">
        <v>161</v>
      </c>
      <c r="D456" s="138" t="s">
        <v>3359</v>
      </c>
      <c r="E456" s="49" t="s">
        <v>58</v>
      </c>
      <c r="F456" s="97" t="str">
        <f>IF(E456="","",IF(COUNTIF(Paramètres!H:H,E456)=1,IF(Paramètres!$E$3=Paramètres!$A$23,"Belfort/Montbéliard",IF(Paramètres!$E$3=Paramètres!$A$24,"Doubs","Franche-Comté")),IF(COUNTIF(Paramètres!I:I,E456)=1,IF(Paramètres!$E$3=Paramètres!$A$23,"Belfort/Montbéliard",IF(Paramètres!$E$3=Paramètres!$A$24,"Belfort","Franche-Comté")),IF(COUNTIF(Paramètres!J:J,E456)=1,IF(Paramètres!$E$3=Paramètres!$A$25,"Franche-Comté","Haute-Saône"),IF(COUNTIF(Paramètres!K:K,E456)=1,IF(Paramètres!$E$3=Paramètres!$A$25,"Franche-Comté","Jura"),IF(COUNTIF(Paramètres!G:G,E456)=1,IF(Paramètres!$E$3=Paramètres!$A$23,"Besançon",IF(Paramètres!$E$3=Paramètres!$A$24,"Doubs","Franche-Comté")),"*** INCONNU ***"))))))</f>
        <v>Franche-Comté</v>
      </c>
      <c r="G456" s="37">
        <f>LOOKUP(Z456-Paramètres!$E$1,Paramètres!$A$1:$A$20)</f>
        <v>-15</v>
      </c>
      <c r="H456" s="37" t="str">
        <f>LOOKUP(G456,Paramètres!$A$1:$B$20)</f>
        <v>C2</v>
      </c>
      <c r="I456" s="37">
        <f t="shared" si="77"/>
        <v>5</v>
      </c>
      <c r="J456" s="116">
        <v>500</v>
      </c>
      <c r="K456" s="47" t="s">
        <v>254</v>
      </c>
      <c r="L456" s="47"/>
      <c r="M456" s="25"/>
      <c r="N456" s="52"/>
      <c r="O456" s="77" t="str">
        <f t="shared" si="78"/>
        <v>0</v>
      </c>
      <c r="P456" s="91">
        <f t="shared" si="79"/>
        <v>0</v>
      </c>
      <c r="Q456" s="91">
        <f t="shared" si="80"/>
        <v>0</v>
      </c>
      <c r="R456" s="91">
        <f t="shared" si="81"/>
        <v>0</v>
      </c>
      <c r="S456" s="91">
        <f t="shared" si="82"/>
        <v>0</v>
      </c>
      <c r="T456" s="91">
        <f t="shared" si="83"/>
        <v>0</v>
      </c>
      <c r="U456" s="92" t="str">
        <f t="shared" si="84"/>
        <v>0</v>
      </c>
      <c r="V456" s="93">
        <f t="shared" si="85"/>
        <v>0</v>
      </c>
      <c r="W456" s="92" t="str">
        <f t="shared" si="86"/>
        <v>0</v>
      </c>
      <c r="X456" s="93">
        <f t="shared" si="87"/>
        <v>0</v>
      </c>
      <c r="Y456" s="36" t="str">
        <f ca="1">LOOKUP(G456,Paramètres!$A$1:$A$20,Paramètres!$C$1:$C$21)</f>
        <v>-15</v>
      </c>
      <c r="Z456" s="25">
        <v>2001</v>
      </c>
      <c r="AA456" s="25" t="s">
        <v>1156</v>
      </c>
      <c r="AB456" s="59"/>
      <c r="AC456" s="42"/>
      <c r="AD456" s="42" t="str">
        <f>IF(ISNA(VLOOKUP(D456,'Liste en forme Garçons'!$C:$C,1,FALSE)),"","*")</f>
        <v>*</v>
      </c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</row>
    <row r="457" spans="1:46" s="43" customFormat="1" x14ac:dyDescent="0.35">
      <c r="A457" s="65"/>
      <c r="B457" s="94" t="s">
        <v>3031</v>
      </c>
      <c r="C457" s="32" t="s">
        <v>383</v>
      </c>
      <c r="D457" s="138" t="s">
        <v>3072</v>
      </c>
      <c r="E457" s="49" t="s">
        <v>1123</v>
      </c>
      <c r="F457" s="97" t="str">
        <f>IF(E457="","",IF(COUNTIF(Paramètres!H:H,E457)=1,IF(Paramètres!$E$3=Paramètres!$A$23,"Belfort/Montbéliard",IF(Paramètres!$E$3=Paramètres!$A$24,"Doubs","Franche-Comté")),IF(COUNTIF(Paramètres!I:I,E457)=1,IF(Paramètres!$E$3=Paramètres!$A$23,"Belfort/Montbéliard",IF(Paramètres!$E$3=Paramètres!$A$24,"Belfort","Franche-Comté")),IF(COUNTIF(Paramètres!J:J,E457)=1,IF(Paramètres!$E$3=Paramètres!$A$25,"Franche-Comté","Haute-Saône"),IF(COUNTIF(Paramètres!K:K,E457)=1,IF(Paramètres!$E$3=Paramètres!$A$25,"Franche-Comté","Jura"),IF(COUNTIF(Paramètres!G:G,E457)=1,IF(Paramètres!$E$3=Paramètres!$A$23,"Besançon",IF(Paramètres!$E$3=Paramètres!$A$24,"Doubs","Franche-Comté")),"*** INCONNU ***"))))))</f>
        <v>Franche-Comté</v>
      </c>
      <c r="G457" s="37">
        <f>LOOKUP(Z457-Paramètres!$E$1,Paramètres!$A$1:$A$20)</f>
        <v>-15</v>
      </c>
      <c r="H457" s="37" t="str">
        <f>LOOKUP(G457,Paramètres!$A$1:$B$20)</f>
        <v>C2</v>
      </c>
      <c r="I457" s="37">
        <f t="shared" si="77"/>
        <v>5</v>
      </c>
      <c r="J457" s="116">
        <v>500</v>
      </c>
      <c r="K457" s="47">
        <v>0</v>
      </c>
      <c r="L457" s="47"/>
      <c r="M457" s="25"/>
      <c r="N457" s="52"/>
      <c r="O457" s="77" t="str">
        <f t="shared" si="78"/>
        <v>0</v>
      </c>
      <c r="P457" s="91">
        <f t="shared" si="79"/>
        <v>0</v>
      </c>
      <c r="Q457" s="91">
        <f t="shared" si="80"/>
        <v>0</v>
      </c>
      <c r="R457" s="91">
        <f t="shared" si="81"/>
        <v>0</v>
      </c>
      <c r="S457" s="91">
        <f t="shared" si="82"/>
        <v>0</v>
      </c>
      <c r="T457" s="91">
        <f t="shared" si="83"/>
        <v>0</v>
      </c>
      <c r="U457" s="92" t="str">
        <f t="shared" si="84"/>
        <v>0</v>
      </c>
      <c r="V457" s="93">
        <f t="shared" si="85"/>
        <v>0</v>
      </c>
      <c r="W457" s="92" t="str">
        <f t="shared" si="86"/>
        <v>0</v>
      </c>
      <c r="X457" s="93">
        <f t="shared" si="87"/>
        <v>0</v>
      </c>
      <c r="Y457" s="36" t="str">
        <f ca="1">LOOKUP(G457,Paramètres!$A$1:$A$20,Paramètres!$C$1:$C$21)</f>
        <v>-15</v>
      </c>
      <c r="Z457" s="25">
        <v>2001</v>
      </c>
      <c r="AA457" s="25" t="s">
        <v>1156</v>
      </c>
      <c r="AB457" s="59" t="s">
        <v>3245</v>
      </c>
      <c r="AC457" s="42"/>
      <c r="AD457" s="42" t="str">
        <f>IF(ISNA(VLOOKUP(D457,'Liste en forme Garçons'!$C:$C,1,FALSE)),"","*")</f>
        <v>*</v>
      </c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</row>
    <row r="458" spans="1:46" s="43" customFormat="1" x14ac:dyDescent="0.35">
      <c r="A458" s="65"/>
      <c r="B458" s="94" t="s">
        <v>29</v>
      </c>
      <c r="C458" s="32" t="s">
        <v>3360</v>
      </c>
      <c r="D458" s="138" t="s">
        <v>3361</v>
      </c>
      <c r="E458" s="49" t="s">
        <v>864</v>
      </c>
      <c r="F458" s="97" t="str">
        <f>IF(E458="","",IF(COUNTIF(Paramètres!H:H,E458)=1,IF(Paramètres!$E$3=Paramètres!$A$23,"Belfort/Montbéliard",IF(Paramètres!$E$3=Paramètres!$A$24,"Doubs","Franche-Comté")),IF(COUNTIF(Paramètres!I:I,E458)=1,IF(Paramètres!$E$3=Paramètres!$A$23,"Belfort/Montbéliard",IF(Paramètres!$E$3=Paramètres!$A$24,"Belfort","Franche-Comté")),IF(COUNTIF(Paramètres!J:J,E458)=1,IF(Paramètres!$E$3=Paramètres!$A$25,"Franche-Comté","Haute-Saône"),IF(COUNTIF(Paramètres!K:K,E458)=1,IF(Paramètres!$E$3=Paramètres!$A$25,"Franche-Comté","Jura"),IF(COUNTIF(Paramètres!G:G,E458)=1,IF(Paramètres!$E$3=Paramètres!$A$23,"Besançon",IF(Paramètres!$E$3=Paramètres!$A$24,"Doubs","Franche-Comté")),"*** INCONNU ***"))))))</f>
        <v>Franche-Comté</v>
      </c>
      <c r="G458" s="37">
        <f>LOOKUP(Z458-Paramètres!$E$1,Paramètres!$A$1:$A$20)</f>
        <v>-15</v>
      </c>
      <c r="H458" s="37" t="str">
        <f>LOOKUP(G458,Paramètres!$A$1:$B$20)</f>
        <v>C2</v>
      </c>
      <c r="I458" s="37">
        <f t="shared" si="77"/>
        <v>5</v>
      </c>
      <c r="J458" s="116">
        <v>500</v>
      </c>
      <c r="K458" s="47">
        <v>0</v>
      </c>
      <c r="L458" s="47"/>
      <c r="M458" s="25"/>
      <c r="N458" s="52"/>
      <c r="O458" s="77" t="str">
        <f t="shared" si="78"/>
        <v>0</v>
      </c>
      <c r="P458" s="91">
        <f t="shared" si="79"/>
        <v>0</v>
      </c>
      <c r="Q458" s="91">
        <f t="shared" si="80"/>
        <v>0</v>
      </c>
      <c r="R458" s="91">
        <f t="shared" si="81"/>
        <v>0</v>
      </c>
      <c r="S458" s="91">
        <f t="shared" si="82"/>
        <v>0</v>
      </c>
      <c r="T458" s="91">
        <f t="shared" si="83"/>
        <v>0</v>
      </c>
      <c r="U458" s="92" t="str">
        <f t="shared" si="84"/>
        <v>0</v>
      </c>
      <c r="V458" s="93">
        <f t="shared" si="85"/>
        <v>0</v>
      </c>
      <c r="W458" s="92" t="str">
        <f t="shared" si="86"/>
        <v>0</v>
      </c>
      <c r="X458" s="93">
        <f t="shared" si="87"/>
        <v>0</v>
      </c>
      <c r="Y458" s="36" t="str">
        <f ca="1">LOOKUP(G458,Paramètres!$A$1:$A$20,Paramètres!$C$1:$C$21)</f>
        <v>-15</v>
      </c>
      <c r="Z458" s="25">
        <v>2001</v>
      </c>
      <c r="AA458" s="25" t="s">
        <v>1156</v>
      </c>
      <c r="AB458" s="59" t="s">
        <v>3244</v>
      </c>
      <c r="AC458" s="42"/>
      <c r="AD458" s="42" t="str">
        <f>IF(ISNA(VLOOKUP(D458,'Liste en forme Garçons'!$C:$C,1,FALSE)),"","*")</f>
        <v>*</v>
      </c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</row>
    <row r="459" spans="1:46" s="43" customFormat="1" x14ac:dyDescent="0.35">
      <c r="A459" s="65"/>
      <c r="B459" s="255" t="s">
        <v>396</v>
      </c>
      <c r="C459" s="244" t="s">
        <v>523</v>
      </c>
      <c r="D459" s="138" t="s">
        <v>1485</v>
      </c>
      <c r="E459" s="49" t="s">
        <v>665</v>
      </c>
      <c r="F459" s="97" t="str">
        <f>IF(E459="","",IF(COUNTIF(Paramètres!H:H,E459)=1,IF(Paramètres!$E$3=Paramètres!$A$23,"Belfort/Montbéliard",IF(Paramètres!$E$3=Paramètres!$A$24,"Doubs","Franche-Comté")),IF(COUNTIF(Paramètres!I:I,E459)=1,IF(Paramètres!$E$3=Paramètres!$A$23,"Belfort/Montbéliard",IF(Paramètres!$E$3=Paramètres!$A$24,"Belfort","Franche-Comté")),IF(COUNTIF(Paramètres!J:J,E459)=1,IF(Paramètres!$E$3=Paramètres!$A$25,"Franche-Comté","Haute-Saône"),IF(COUNTIF(Paramètres!K:K,E459)=1,IF(Paramètres!$E$3=Paramètres!$A$25,"Franche-Comté","Jura"),IF(COUNTIF(Paramètres!G:G,E459)=1,IF(Paramètres!$E$3=Paramètres!$A$23,"Besançon",IF(Paramètres!$E$3=Paramètres!$A$24,"Doubs","Franche-Comté")),"*** INCONNU ***"))))))</f>
        <v>Franche-Comté</v>
      </c>
      <c r="G459" s="37">
        <f>LOOKUP(Z459-Paramètres!$E$1,Paramètres!$A$1:$A$20)</f>
        <v>-16</v>
      </c>
      <c r="H459" s="37" t="str">
        <f>LOOKUP(G459,Paramètres!$A$1:$B$20)</f>
        <v>J1</v>
      </c>
      <c r="I459" s="37">
        <f t="shared" si="77"/>
        <v>18</v>
      </c>
      <c r="J459" s="116">
        <v>1829</v>
      </c>
      <c r="K459" s="25" t="s">
        <v>357</v>
      </c>
      <c r="L459" s="25"/>
      <c r="M459" s="25"/>
      <c r="N459" s="52"/>
      <c r="O459" s="77" t="str">
        <f t="shared" si="78"/>
        <v>65C</v>
      </c>
      <c r="P459" s="91">
        <f t="shared" si="79"/>
        <v>65000000000000</v>
      </c>
      <c r="Q459" s="91">
        <f t="shared" si="80"/>
        <v>0</v>
      </c>
      <c r="R459" s="91">
        <f t="shared" si="81"/>
        <v>0</v>
      </c>
      <c r="S459" s="91">
        <f t="shared" si="82"/>
        <v>0</v>
      </c>
      <c r="T459" s="91">
        <f t="shared" si="83"/>
        <v>65000000000000</v>
      </c>
      <c r="U459" s="92" t="str">
        <f t="shared" si="84"/>
        <v>65C</v>
      </c>
      <c r="V459" s="93">
        <f t="shared" si="85"/>
        <v>0</v>
      </c>
      <c r="W459" s="92" t="str">
        <f t="shared" si="86"/>
        <v>65C</v>
      </c>
      <c r="X459" s="93">
        <f t="shared" si="87"/>
        <v>0</v>
      </c>
      <c r="Y459" s="36" t="str">
        <f ca="1">LOOKUP(G459,Paramètres!$A$1:$A$20,Paramètres!$C$1:$C$21)</f>
        <v>-18</v>
      </c>
      <c r="Z459" s="25">
        <v>2000</v>
      </c>
      <c r="AA459" s="25" t="s">
        <v>1156</v>
      </c>
      <c r="AB459" s="59" t="s">
        <v>3253</v>
      </c>
      <c r="AC459" s="42"/>
      <c r="AD459" s="42" t="str">
        <f>IF(ISNA(VLOOKUP(D459,'Liste en forme Garçons'!$C:$C,1,FALSE)),"","*")</f>
        <v>*</v>
      </c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</row>
    <row r="460" spans="1:46" s="43" customFormat="1" x14ac:dyDescent="0.35">
      <c r="A460" s="65"/>
      <c r="B460" s="255" t="s">
        <v>699</v>
      </c>
      <c r="C460" s="244" t="s">
        <v>948</v>
      </c>
      <c r="D460" s="138" t="s">
        <v>1262</v>
      </c>
      <c r="E460" s="33" t="s">
        <v>1008</v>
      </c>
      <c r="F460" s="97" t="str">
        <f>IF(E460="","",IF(COUNTIF(Paramètres!H:H,E460)=1,IF(Paramètres!$E$3=Paramètres!$A$23,"Belfort/Montbéliard",IF(Paramètres!$E$3=Paramètres!$A$24,"Doubs","Franche-Comté")),IF(COUNTIF(Paramètres!I:I,E460)=1,IF(Paramètres!$E$3=Paramètres!$A$23,"Belfort/Montbéliard",IF(Paramètres!$E$3=Paramètres!$A$24,"Belfort","Franche-Comté")),IF(COUNTIF(Paramètres!J:J,E460)=1,IF(Paramètres!$E$3=Paramètres!$A$25,"Franche-Comté","Haute-Saône"),IF(COUNTIF(Paramètres!K:K,E460)=1,IF(Paramètres!$E$3=Paramètres!$A$25,"Franche-Comté","Jura"),IF(COUNTIF(Paramètres!G:G,E460)=1,IF(Paramètres!$E$3=Paramètres!$A$23,"Besançon",IF(Paramètres!$E$3=Paramètres!$A$24,"Doubs","Franche-Comté")),"*** INCONNU ***"))))))</f>
        <v>Franche-Comté</v>
      </c>
      <c r="G460" s="37">
        <f>LOOKUP(Z460-Paramètres!$E$1,Paramètres!$A$1:$A$20)</f>
        <v>-17</v>
      </c>
      <c r="H460" s="37" t="str">
        <f>LOOKUP(G460,Paramètres!$A$1:$B$20)</f>
        <v>J2</v>
      </c>
      <c r="I460" s="37">
        <f t="shared" si="77"/>
        <v>15</v>
      </c>
      <c r="J460" s="116">
        <v>1558</v>
      </c>
      <c r="K460" s="25" t="s">
        <v>656</v>
      </c>
      <c r="L460" s="47"/>
      <c r="M460" s="47"/>
      <c r="N460" s="52"/>
      <c r="O460" s="77" t="str">
        <f t="shared" si="78"/>
        <v>15C</v>
      </c>
      <c r="P460" s="91">
        <f t="shared" si="79"/>
        <v>15000000000000</v>
      </c>
      <c r="Q460" s="91">
        <f t="shared" si="80"/>
        <v>0</v>
      </c>
      <c r="R460" s="91">
        <f t="shared" si="81"/>
        <v>0</v>
      </c>
      <c r="S460" s="91">
        <f t="shared" si="82"/>
        <v>0</v>
      </c>
      <c r="T460" s="91">
        <f t="shared" si="83"/>
        <v>15000000000000</v>
      </c>
      <c r="U460" s="92" t="str">
        <f t="shared" si="84"/>
        <v>15C</v>
      </c>
      <c r="V460" s="93">
        <f t="shared" si="85"/>
        <v>0</v>
      </c>
      <c r="W460" s="92" t="str">
        <f t="shared" si="86"/>
        <v>15C</v>
      </c>
      <c r="X460" s="93">
        <f t="shared" si="87"/>
        <v>0</v>
      </c>
      <c r="Y460" s="36" t="str">
        <f ca="1">LOOKUP(G460,Paramètres!$A$1:$A$20,Paramètres!$C$1:$C$21)</f>
        <v>-18</v>
      </c>
      <c r="Z460" s="25">
        <v>1999</v>
      </c>
      <c r="AA460" s="25" t="s">
        <v>1156</v>
      </c>
      <c r="AB460" s="59" t="s">
        <v>3253</v>
      </c>
      <c r="AC460" s="42"/>
      <c r="AD460" s="42" t="str">
        <f>IF(ISNA(VLOOKUP(D460,'Liste en forme Garçons'!$C:$C,1,FALSE)),"","*")</f>
        <v>*</v>
      </c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</row>
    <row r="461" spans="1:46" s="43" customFormat="1" x14ac:dyDescent="0.35">
      <c r="A461" s="65"/>
      <c r="B461" s="256" t="s">
        <v>127</v>
      </c>
      <c r="C461" s="245" t="s">
        <v>366</v>
      </c>
      <c r="D461" s="137" t="s">
        <v>1589</v>
      </c>
      <c r="E461" s="49" t="s">
        <v>334</v>
      </c>
      <c r="F461" s="97" t="str">
        <f>IF(E461="","",IF(COUNTIF(Paramètres!H:H,E461)=1,IF(Paramètres!$E$3=Paramètres!$A$23,"Belfort/Montbéliard",IF(Paramètres!$E$3=Paramètres!$A$24,"Doubs","Franche-Comté")),IF(COUNTIF(Paramètres!I:I,E461)=1,IF(Paramètres!$E$3=Paramètres!$A$23,"Belfort/Montbéliard",IF(Paramètres!$E$3=Paramètres!$A$24,"Belfort","Franche-Comté")),IF(COUNTIF(Paramètres!J:J,E461)=1,IF(Paramètres!$E$3=Paramètres!$A$25,"Franche-Comté","Haute-Saône"),IF(COUNTIF(Paramètres!K:K,E461)=1,IF(Paramètres!$E$3=Paramètres!$A$25,"Franche-Comté","Jura"),IF(COUNTIF(Paramètres!G:G,E461)=1,IF(Paramètres!$E$3=Paramètres!$A$23,"Besançon",IF(Paramètres!$E$3=Paramètres!$A$24,"Doubs","Franche-Comté")),"*** INCONNU ***"))))))</f>
        <v>Franche-Comté</v>
      </c>
      <c r="G461" s="37">
        <f>LOOKUP(Z461-Paramètres!$E$1,Paramètres!$A$1:$A$20)</f>
        <v>-17</v>
      </c>
      <c r="H461" s="37" t="str">
        <f>LOOKUP(G461,Paramètres!$A$1:$B$20)</f>
        <v>J2</v>
      </c>
      <c r="I461" s="37">
        <f t="shared" si="77"/>
        <v>15</v>
      </c>
      <c r="J461" s="116">
        <v>1551</v>
      </c>
      <c r="K461" s="47" t="s">
        <v>676</v>
      </c>
      <c r="L461" s="47"/>
      <c r="M461" s="47"/>
      <c r="N461" s="38"/>
      <c r="O461" s="77" t="str">
        <f t="shared" si="78"/>
        <v>7C</v>
      </c>
      <c r="P461" s="91">
        <f t="shared" si="79"/>
        <v>7000000000000</v>
      </c>
      <c r="Q461" s="91">
        <f t="shared" si="80"/>
        <v>0</v>
      </c>
      <c r="R461" s="91">
        <f t="shared" si="81"/>
        <v>0</v>
      </c>
      <c r="S461" s="91">
        <f t="shared" si="82"/>
        <v>0</v>
      </c>
      <c r="T461" s="91">
        <f t="shared" si="83"/>
        <v>7000000000000</v>
      </c>
      <c r="U461" s="92" t="str">
        <f t="shared" si="84"/>
        <v>7C</v>
      </c>
      <c r="V461" s="93">
        <f t="shared" si="85"/>
        <v>0</v>
      </c>
      <c r="W461" s="92" t="str">
        <f t="shared" si="86"/>
        <v>7C</v>
      </c>
      <c r="X461" s="93">
        <f t="shared" si="87"/>
        <v>0</v>
      </c>
      <c r="Y461" s="36" t="str">
        <f ca="1">LOOKUP(G461,Paramètres!$A$1:$A$20,Paramètres!$C$1:$C$21)</f>
        <v>-18</v>
      </c>
      <c r="Z461" s="25">
        <v>1999</v>
      </c>
      <c r="AA461" s="25" t="s">
        <v>1156</v>
      </c>
      <c r="AB461" s="59" t="s">
        <v>3188</v>
      </c>
      <c r="AC461" s="42"/>
      <c r="AD461" s="42" t="str">
        <f>IF(ISNA(VLOOKUP(D461,'Liste en forme Garçons'!$C:$C,1,FALSE)),"","*")</f>
        <v>*</v>
      </c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</row>
    <row r="462" spans="1:46" s="43" customFormat="1" x14ac:dyDescent="0.35">
      <c r="A462" s="65"/>
      <c r="B462" s="255" t="s">
        <v>469</v>
      </c>
      <c r="C462" s="244" t="s">
        <v>468</v>
      </c>
      <c r="D462" s="137" t="s">
        <v>1568</v>
      </c>
      <c r="E462" s="49" t="s">
        <v>58</v>
      </c>
      <c r="F462" s="97" t="str">
        <f>IF(E462="","",IF(COUNTIF(Paramètres!H:H,E462)=1,IF(Paramètres!$E$3=Paramètres!$A$23,"Belfort/Montbéliard",IF(Paramètres!$E$3=Paramètres!$A$24,"Doubs","Franche-Comté")),IF(COUNTIF(Paramètres!I:I,E462)=1,IF(Paramètres!$E$3=Paramètres!$A$23,"Belfort/Montbéliard",IF(Paramètres!$E$3=Paramètres!$A$24,"Belfort","Franche-Comté")),IF(COUNTIF(Paramètres!J:J,E462)=1,IF(Paramètres!$E$3=Paramètres!$A$25,"Franche-Comté","Haute-Saône"),IF(COUNTIF(Paramètres!K:K,E462)=1,IF(Paramètres!$E$3=Paramètres!$A$25,"Franche-Comté","Jura"),IF(COUNTIF(Paramètres!G:G,E462)=1,IF(Paramètres!$E$3=Paramètres!$A$23,"Besançon",IF(Paramètres!$E$3=Paramètres!$A$24,"Doubs","Franche-Comté")),"*** INCONNU ***"))))))</f>
        <v>Franche-Comté</v>
      </c>
      <c r="G462" s="37">
        <f>LOOKUP(Z462-Paramètres!$E$1,Paramètres!$A$1:$A$20)</f>
        <v>-18</v>
      </c>
      <c r="H462" s="37" t="str">
        <f>LOOKUP(G462,Paramètres!$A$1:$B$20)</f>
        <v>J3</v>
      </c>
      <c r="I462" s="37">
        <f t="shared" si="77"/>
        <v>19</v>
      </c>
      <c r="J462" s="117">
        <v>1967</v>
      </c>
      <c r="K462" s="47" t="s">
        <v>112</v>
      </c>
      <c r="L462" s="47"/>
      <c r="M462" s="47"/>
      <c r="N462" s="38"/>
      <c r="O462" s="77" t="str">
        <f t="shared" si="78"/>
        <v>1C</v>
      </c>
      <c r="P462" s="91">
        <f t="shared" si="79"/>
        <v>1000000000000</v>
      </c>
      <c r="Q462" s="91">
        <f t="shared" si="80"/>
        <v>0</v>
      </c>
      <c r="R462" s="91">
        <f t="shared" si="81"/>
        <v>0</v>
      </c>
      <c r="S462" s="91">
        <f t="shared" si="82"/>
        <v>0</v>
      </c>
      <c r="T462" s="91">
        <f t="shared" si="83"/>
        <v>1000000000000</v>
      </c>
      <c r="U462" s="92" t="str">
        <f t="shared" si="84"/>
        <v>1C</v>
      </c>
      <c r="V462" s="93">
        <f t="shared" si="85"/>
        <v>0</v>
      </c>
      <c r="W462" s="92" t="str">
        <f t="shared" si="86"/>
        <v>1C</v>
      </c>
      <c r="X462" s="93">
        <f t="shared" si="87"/>
        <v>0</v>
      </c>
      <c r="Y462" s="36" t="str">
        <f ca="1">LOOKUP(G462,Paramètres!$A$1:$A$20,Paramètres!$C$1:$C$21)</f>
        <v>-18</v>
      </c>
      <c r="Z462" s="25">
        <v>1998</v>
      </c>
      <c r="AA462" s="25" t="s">
        <v>1156</v>
      </c>
      <c r="AB462" s="59" t="s">
        <v>3215</v>
      </c>
      <c r="AC462" s="18"/>
      <c r="AD462" s="42" t="str">
        <f>IF(ISNA(VLOOKUP(D462,'Liste en forme Garçons'!$C:$C,1,FALSE)),"","*")</f>
        <v>*</v>
      </c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spans="1:46" s="43" customFormat="1" x14ac:dyDescent="0.35">
      <c r="A463" s="65"/>
      <c r="B463" s="256" t="s">
        <v>26</v>
      </c>
      <c r="C463" s="245" t="s">
        <v>381</v>
      </c>
      <c r="D463" s="137" t="s">
        <v>1584</v>
      </c>
      <c r="E463" s="49" t="s">
        <v>334</v>
      </c>
      <c r="F463" s="97" t="str">
        <f>IF(E463="","",IF(COUNTIF(Paramètres!H:H,E463)=1,IF(Paramètres!$E$3=Paramètres!$A$23,"Belfort/Montbéliard",IF(Paramètres!$E$3=Paramètres!$A$24,"Doubs","Franche-Comté")),IF(COUNTIF(Paramètres!I:I,E463)=1,IF(Paramètres!$E$3=Paramètres!$A$23,"Belfort/Montbéliard",IF(Paramètres!$E$3=Paramètres!$A$24,"Belfort","Franche-Comté")),IF(COUNTIF(Paramètres!J:J,E463)=1,IF(Paramètres!$E$3=Paramètres!$A$25,"Franche-Comté","Haute-Saône"),IF(COUNTIF(Paramètres!K:K,E463)=1,IF(Paramètres!$E$3=Paramètres!$A$25,"Franche-Comté","Jura"),IF(COUNTIF(Paramètres!G:G,E463)=1,IF(Paramètres!$E$3=Paramètres!$A$23,"Besançon",IF(Paramètres!$E$3=Paramètres!$A$24,"Doubs","Franche-Comté")),"*** INCONNU ***"))))))</f>
        <v>Franche-Comté</v>
      </c>
      <c r="G463" s="37">
        <f>LOOKUP(Z463-Paramètres!$E$1,Paramètres!$A$1:$A$20)</f>
        <v>-16</v>
      </c>
      <c r="H463" s="37" t="str">
        <f>LOOKUP(G463,Paramètres!$A$1:$B$20)</f>
        <v>J1</v>
      </c>
      <c r="I463" s="37">
        <f t="shared" si="77"/>
        <v>15</v>
      </c>
      <c r="J463" s="116">
        <v>1561</v>
      </c>
      <c r="K463" s="25" t="s">
        <v>209</v>
      </c>
      <c r="L463" s="25"/>
      <c r="M463" s="47"/>
      <c r="N463" s="52"/>
      <c r="O463" s="77" t="str">
        <f t="shared" si="78"/>
        <v>80D</v>
      </c>
      <c r="P463" s="91">
        <f t="shared" si="79"/>
        <v>800000000000</v>
      </c>
      <c r="Q463" s="91">
        <f t="shared" si="80"/>
        <v>0</v>
      </c>
      <c r="R463" s="91">
        <f t="shared" si="81"/>
        <v>0</v>
      </c>
      <c r="S463" s="91">
        <f t="shared" si="82"/>
        <v>0</v>
      </c>
      <c r="T463" s="91">
        <f t="shared" si="83"/>
        <v>800000000000</v>
      </c>
      <c r="U463" s="92" t="str">
        <f t="shared" si="84"/>
        <v>80D</v>
      </c>
      <c r="V463" s="93">
        <f t="shared" si="85"/>
        <v>0</v>
      </c>
      <c r="W463" s="92" t="str">
        <f t="shared" si="86"/>
        <v>80D</v>
      </c>
      <c r="X463" s="93">
        <f t="shared" si="87"/>
        <v>0</v>
      </c>
      <c r="Y463" s="36" t="str">
        <f ca="1">LOOKUP(G463,Paramètres!$A$1:$A$20,Paramètres!$C$1:$C$21)</f>
        <v>-18</v>
      </c>
      <c r="Z463" s="25">
        <v>2000</v>
      </c>
      <c r="AA463" s="25" t="s">
        <v>1156</v>
      </c>
      <c r="AB463" s="59"/>
      <c r="AD463" s="42" t="str">
        <f>IF(ISNA(VLOOKUP(D463,'Liste en forme Garçons'!$C:$C,1,FALSE)),"","*")</f>
        <v>*</v>
      </c>
    </row>
    <row r="464" spans="1:46" s="43" customFormat="1" x14ac:dyDescent="0.35">
      <c r="A464" s="65"/>
      <c r="B464" s="259" t="s">
        <v>360</v>
      </c>
      <c r="C464" s="246" t="s">
        <v>359</v>
      </c>
      <c r="D464" s="136" t="s">
        <v>1570</v>
      </c>
      <c r="E464" s="45" t="s">
        <v>334</v>
      </c>
      <c r="F464" s="97" t="str">
        <f>IF(E464="","",IF(COUNTIF(Paramètres!H:H,E464)=1,IF(Paramètres!$E$3=Paramètres!$A$23,"Belfort/Montbéliard",IF(Paramètres!$E$3=Paramètres!$A$24,"Doubs","Franche-Comté")),IF(COUNTIF(Paramètres!I:I,E464)=1,IF(Paramètres!$E$3=Paramètres!$A$23,"Belfort/Montbéliard",IF(Paramètres!$E$3=Paramètres!$A$24,"Belfort","Franche-Comté")),IF(COUNTIF(Paramètres!J:J,E464)=1,IF(Paramètres!$E$3=Paramètres!$A$25,"Franche-Comté","Haute-Saône"),IF(COUNTIF(Paramètres!K:K,E464)=1,IF(Paramètres!$E$3=Paramètres!$A$25,"Franche-Comté","Jura"),IF(COUNTIF(Paramètres!G:G,E464)=1,IF(Paramètres!$E$3=Paramètres!$A$23,"Besançon",IF(Paramètres!$E$3=Paramètres!$A$24,"Doubs","Franche-Comté")),"*** INCONNU ***"))))))</f>
        <v>Franche-Comté</v>
      </c>
      <c r="G464" s="37">
        <f>LOOKUP(Z464-Paramètres!$E$1,Paramètres!$A$1:$A$20)</f>
        <v>-18</v>
      </c>
      <c r="H464" s="37" t="str">
        <f>LOOKUP(G464,Paramètres!$A$1:$B$20)</f>
        <v>J3</v>
      </c>
      <c r="I464" s="37">
        <f t="shared" si="77"/>
        <v>15</v>
      </c>
      <c r="J464" s="116">
        <v>1519</v>
      </c>
      <c r="K464" s="52" t="s">
        <v>350</v>
      </c>
      <c r="L464" s="52"/>
      <c r="M464" s="52"/>
      <c r="N464" s="52"/>
      <c r="O464" s="77" t="str">
        <f t="shared" si="78"/>
        <v>65D</v>
      </c>
      <c r="P464" s="91">
        <f t="shared" si="79"/>
        <v>650000000000</v>
      </c>
      <c r="Q464" s="91">
        <f t="shared" si="80"/>
        <v>0</v>
      </c>
      <c r="R464" s="91">
        <f t="shared" si="81"/>
        <v>0</v>
      </c>
      <c r="S464" s="91">
        <f t="shared" si="82"/>
        <v>0</v>
      </c>
      <c r="T464" s="91">
        <f t="shared" si="83"/>
        <v>650000000000</v>
      </c>
      <c r="U464" s="92" t="str">
        <f t="shared" si="84"/>
        <v>65D</v>
      </c>
      <c r="V464" s="93">
        <f t="shared" si="85"/>
        <v>0</v>
      </c>
      <c r="W464" s="92" t="str">
        <f t="shared" si="86"/>
        <v>65D</v>
      </c>
      <c r="X464" s="93">
        <f t="shared" si="87"/>
        <v>0</v>
      </c>
      <c r="Y464" s="36" t="str">
        <f ca="1">LOOKUP(G464,Paramètres!$A$1:$A$20,Paramètres!$C$1:$C$21)</f>
        <v>-18</v>
      </c>
      <c r="Z464" s="25">
        <v>1998</v>
      </c>
      <c r="AA464" s="25" t="s">
        <v>1156</v>
      </c>
      <c r="AB464" s="59"/>
      <c r="AC464" s="18"/>
      <c r="AD464" s="42" t="str">
        <f>IF(ISNA(VLOOKUP(D464,'Liste en forme Garçons'!$C:$C,1,FALSE)),"","*")</f>
        <v>*</v>
      </c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spans="1:46" s="43" customFormat="1" x14ac:dyDescent="0.35">
      <c r="A465" s="65"/>
      <c r="B465" s="256" t="s">
        <v>30</v>
      </c>
      <c r="C465" s="245" t="s">
        <v>760</v>
      </c>
      <c r="D465" s="138" t="s">
        <v>1416</v>
      </c>
      <c r="E465" s="49" t="s">
        <v>864</v>
      </c>
      <c r="F465" s="97" t="str">
        <f>IF(E465="","",IF(COUNTIF(Paramètres!H:H,E465)=1,IF(Paramètres!$E$3=Paramètres!$A$23,"Belfort/Montbéliard",IF(Paramètres!$E$3=Paramètres!$A$24,"Doubs","Franche-Comté")),IF(COUNTIF(Paramètres!I:I,E465)=1,IF(Paramètres!$E$3=Paramètres!$A$23,"Belfort/Montbéliard",IF(Paramètres!$E$3=Paramètres!$A$24,"Belfort","Franche-Comté")),IF(COUNTIF(Paramètres!J:J,E465)=1,IF(Paramètres!$E$3=Paramètres!$A$25,"Franche-Comté","Haute-Saône"),IF(COUNTIF(Paramètres!K:K,E465)=1,IF(Paramètres!$E$3=Paramètres!$A$25,"Franche-Comté","Jura"),IF(COUNTIF(Paramètres!G:G,E465)=1,IF(Paramètres!$E$3=Paramètres!$A$23,"Besançon",IF(Paramètres!$E$3=Paramètres!$A$24,"Doubs","Franche-Comté")),"*** INCONNU ***"))))))</f>
        <v>Franche-Comté</v>
      </c>
      <c r="G465" s="37">
        <f>LOOKUP(Z465-Paramètres!$E$1,Paramètres!$A$1:$A$20)</f>
        <v>-16</v>
      </c>
      <c r="H465" s="37" t="str">
        <f>LOOKUP(G465,Paramètres!$A$1:$B$20)</f>
        <v>J1</v>
      </c>
      <c r="I465" s="37">
        <f t="shared" si="77"/>
        <v>12</v>
      </c>
      <c r="J465" s="116">
        <v>1277</v>
      </c>
      <c r="K465" s="47" t="s">
        <v>181</v>
      </c>
      <c r="L465" s="47"/>
      <c r="M465" s="25"/>
      <c r="N465" s="52"/>
      <c r="O465" s="77" t="str">
        <f t="shared" si="78"/>
        <v>50D</v>
      </c>
      <c r="P465" s="91">
        <f t="shared" si="79"/>
        <v>500000000000</v>
      </c>
      <c r="Q465" s="91">
        <f t="shared" si="80"/>
        <v>0</v>
      </c>
      <c r="R465" s="91">
        <f t="shared" si="81"/>
        <v>0</v>
      </c>
      <c r="S465" s="91">
        <f t="shared" si="82"/>
        <v>0</v>
      </c>
      <c r="T465" s="91">
        <f t="shared" si="83"/>
        <v>500000000000</v>
      </c>
      <c r="U465" s="92" t="str">
        <f t="shared" si="84"/>
        <v>50D</v>
      </c>
      <c r="V465" s="93">
        <f t="shared" si="85"/>
        <v>0</v>
      </c>
      <c r="W465" s="92" t="str">
        <f t="shared" si="86"/>
        <v>50D</v>
      </c>
      <c r="X465" s="93">
        <f t="shared" si="87"/>
        <v>0</v>
      </c>
      <c r="Y465" s="36" t="str">
        <f ca="1">LOOKUP(G465,Paramètres!$A$1:$A$20,Paramètres!$C$1:$C$21)</f>
        <v>-18</v>
      </c>
      <c r="Z465" s="25">
        <v>2000</v>
      </c>
      <c r="AA465" s="25" t="s">
        <v>1156</v>
      </c>
      <c r="AB465" s="59"/>
      <c r="AC465" s="42"/>
      <c r="AD465" s="42" t="str">
        <f>IF(ISNA(VLOOKUP(D465,'Liste en forme Garçons'!$C:$C,1,FALSE)),"","*")</f>
        <v>*</v>
      </c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</row>
    <row r="466" spans="1:46" s="43" customFormat="1" x14ac:dyDescent="0.35">
      <c r="A466" s="65"/>
      <c r="B466" s="256" t="s">
        <v>472</v>
      </c>
      <c r="C466" s="245" t="s">
        <v>1108</v>
      </c>
      <c r="D466" s="138" t="s">
        <v>1401</v>
      </c>
      <c r="E466" s="49" t="s">
        <v>58</v>
      </c>
      <c r="F466" s="97" t="str">
        <f>IF(E466="","",IF(COUNTIF(Paramètres!H:H,E466)=1,IF(Paramètres!$E$3=Paramètres!$A$23,"Belfort/Montbéliard",IF(Paramètres!$E$3=Paramètres!$A$24,"Doubs","Franche-Comté")),IF(COUNTIF(Paramètres!I:I,E466)=1,IF(Paramètres!$E$3=Paramètres!$A$23,"Belfort/Montbéliard",IF(Paramètres!$E$3=Paramètres!$A$24,"Belfort","Franche-Comté")),IF(COUNTIF(Paramètres!J:J,E466)=1,IF(Paramètres!$E$3=Paramètres!$A$25,"Franche-Comté","Haute-Saône"),IF(COUNTIF(Paramètres!K:K,E466)=1,IF(Paramètres!$E$3=Paramètres!$A$25,"Franche-Comté","Jura"),IF(COUNTIF(Paramètres!G:G,E466)=1,IF(Paramètres!$E$3=Paramètres!$A$23,"Besançon",IF(Paramètres!$E$3=Paramètres!$A$24,"Doubs","Franche-Comté")),"*** INCONNU ***"))))))</f>
        <v>Franche-Comté</v>
      </c>
      <c r="G466" s="37">
        <f>LOOKUP(Z466-Paramètres!$E$1,Paramètres!$A$1:$A$20)</f>
        <v>-16</v>
      </c>
      <c r="H466" s="37" t="str">
        <f>LOOKUP(G466,Paramètres!$A$1:$B$20)</f>
        <v>J1</v>
      </c>
      <c r="I466" s="37">
        <f t="shared" si="77"/>
        <v>16</v>
      </c>
      <c r="J466" s="116">
        <v>1641</v>
      </c>
      <c r="K466" s="25" t="s">
        <v>186</v>
      </c>
      <c r="L466" s="25"/>
      <c r="M466" s="25"/>
      <c r="N466" s="25"/>
      <c r="O466" s="77" t="str">
        <f t="shared" si="78"/>
        <v>40D</v>
      </c>
      <c r="P466" s="91">
        <f t="shared" si="79"/>
        <v>400000000000</v>
      </c>
      <c r="Q466" s="91">
        <f t="shared" si="80"/>
        <v>0</v>
      </c>
      <c r="R466" s="91">
        <f t="shared" si="81"/>
        <v>0</v>
      </c>
      <c r="S466" s="91">
        <f t="shared" si="82"/>
        <v>0</v>
      </c>
      <c r="T466" s="91">
        <f t="shared" si="83"/>
        <v>400000000000</v>
      </c>
      <c r="U466" s="92" t="str">
        <f t="shared" si="84"/>
        <v>40D</v>
      </c>
      <c r="V466" s="93">
        <f t="shared" si="85"/>
        <v>0</v>
      </c>
      <c r="W466" s="92" t="str">
        <f t="shared" si="86"/>
        <v>40D</v>
      </c>
      <c r="X466" s="93">
        <f t="shared" si="87"/>
        <v>0</v>
      </c>
      <c r="Y466" s="36" t="str">
        <f ca="1">LOOKUP(G466,Paramètres!$A$1:$A$20,Paramètres!$C$1:$C$21)</f>
        <v>-18</v>
      </c>
      <c r="Z466" s="25">
        <v>2000</v>
      </c>
      <c r="AA466" s="25" t="s">
        <v>1156</v>
      </c>
      <c r="AB466" s="59"/>
      <c r="AC466" s="18"/>
      <c r="AD466" s="42" t="str">
        <f>IF(ISNA(VLOOKUP(D466,'Liste en forme Garçons'!$C:$C,1,FALSE)),"","*")</f>
        <v>*</v>
      </c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spans="1:46" s="43" customFormat="1" x14ac:dyDescent="0.35">
      <c r="A467" s="65"/>
      <c r="B467" s="256" t="s">
        <v>319</v>
      </c>
      <c r="C467" s="245" t="s">
        <v>966</v>
      </c>
      <c r="D467" s="138" t="s">
        <v>1288</v>
      </c>
      <c r="E467" s="33" t="s">
        <v>1009</v>
      </c>
      <c r="F467" s="97" t="str">
        <f>IF(E467="","",IF(COUNTIF(Paramètres!H:H,E467)=1,IF(Paramètres!$E$3=Paramètres!$A$23,"Belfort/Montbéliard",IF(Paramètres!$E$3=Paramètres!$A$24,"Doubs","Franche-Comté")),IF(COUNTIF(Paramètres!I:I,E467)=1,IF(Paramètres!$E$3=Paramètres!$A$23,"Belfort/Montbéliard",IF(Paramètres!$E$3=Paramètres!$A$24,"Belfort","Franche-Comté")),IF(COUNTIF(Paramètres!J:J,E467)=1,IF(Paramètres!$E$3=Paramètres!$A$25,"Franche-Comté","Haute-Saône"),IF(COUNTIF(Paramètres!K:K,E467)=1,IF(Paramètres!$E$3=Paramètres!$A$25,"Franche-Comté","Jura"),IF(COUNTIF(Paramètres!G:G,E467)=1,IF(Paramètres!$E$3=Paramètres!$A$23,"Besançon",IF(Paramètres!$E$3=Paramètres!$A$24,"Doubs","Franche-Comté")),"*** INCONNU ***"))))))</f>
        <v>Franche-Comté</v>
      </c>
      <c r="G467" s="37">
        <f>LOOKUP(Z467-Paramètres!$E$1,Paramètres!$A$1:$A$20)</f>
        <v>-17</v>
      </c>
      <c r="H467" s="37" t="str">
        <f>LOOKUP(G467,Paramètres!$A$1:$B$20)</f>
        <v>J2</v>
      </c>
      <c r="I467" s="37">
        <f t="shared" si="77"/>
        <v>11</v>
      </c>
      <c r="J467" s="116">
        <v>1197</v>
      </c>
      <c r="K467" s="25" t="s">
        <v>210</v>
      </c>
      <c r="L467" s="47"/>
      <c r="M467" s="47"/>
      <c r="N467" s="25"/>
      <c r="O467" s="77" t="str">
        <f t="shared" si="78"/>
        <v>35D</v>
      </c>
      <c r="P467" s="91">
        <f t="shared" si="79"/>
        <v>350000000000</v>
      </c>
      <c r="Q467" s="91">
        <f t="shared" si="80"/>
        <v>0</v>
      </c>
      <c r="R467" s="91">
        <f t="shared" si="81"/>
        <v>0</v>
      </c>
      <c r="S467" s="91">
        <f t="shared" si="82"/>
        <v>0</v>
      </c>
      <c r="T467" s="91">
        <f t="shared" si="83"/>
        <v>350000000000</v>
      </c>
      <c r="U467" s="92" t="str">
        <f t="shared" si="84"/>
        <v>35D</v>
      </c>
      <c r="V467" s="93">
        <f t="shared" si="85"/>
        <v>0</v>
      </c>
      <c r="W467" s="92" t="str">
        <f t="shared" si="86"/>
        <v>35D</v>
      </c>
      <c r="X467" s="93">
        <f t="shared" si="87"/>
        <v>0</v>
      </c>
      <c r="Y467" s="36" t="str">
        <f ca="1">LOOKUP(G467,Paramètres!$A$1:$A$20,Paramètres!$C$1:$C$21)</f>
        <v>-18</v>
      </c>
      <c r="Z467" s="25">
        <v>1999</v>
      </c>
      <c r="AA467" s="25" t="s">
        <v>1156</v>
      </c>
      <c r="AB467" s="59"/>
      <c r="AC467" s="42"/>
      <c r="AD467" s="42" t="str">
        <f>IF(ISNA(VLOOKUP(D467,'Liste en forme Garçons'!$C:$C,1,FALSE)),"","*")</f>
        <v>*</v>
      </c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</row>
    <row r="468" spans="1:46" s="43" customFormat="1" x14ac:dyDescent="0.35">
      <c r="A468" s="65"/>
      <c r="B468" s="256" t="s">
        <v>460</v>
      </c>
      <c r="C468" s="245" t="s">
        <v>459</v>
      </c>
      <c r="D468" s="138" t="s">
        <v>1613</v>
      </c>
      <c r="E468" s="33" t="s">
        <v>58</v>
      </c>
      <c r="F468" s="97" t="str">
        <f>IF(E468="","",IF(COUNTIF(Paramètres!H:H,E468)=1,IF(Paramètres!$E$3=Paramètres!$A$23,"Belfort/Montbéliard",IF(Paramètres!$E$3=Paramètres!$A$24,"Doubs","Franche-Comté")),IF(COUNTIF(Paramètres!I:I,E468)=1,IF(Paramètres!$E$3=Paramètres!$A$23,"Belfort/Montbéliard",IF(Paramètres!$E$3=Paramètres!$A$24,"Belfort","Franche-Comté")),IF(COUNTIF(Paramètres!J:J,E468)=1,IF(Paramètres!$E$3=Paramètres!$A$25,"Franche-Comté","Haute-Saône"),IF(COUNTIF(Paramètres!K:K,E468)=1,IF(Paramètres!$E$3=Paramètres!$A$25,"Franche-Comté","Jura"),IF(COUNTIF(Paramètres!G:G,E468)=1,IF(Paramètres!$E$3=Paramètres!$A$23,"Besançon",IF(Paramètres!$E$3=Paramètres!$A$24,"Doubs","Franche-Comté")),"*** INCONNU ***"))))))</f>
        <v>Franche-Comté</v>
      </c>
      <c r="G468" s="37">
        <f>LOOKUP(Z468-Paramètres!$E$1,Paramètres!$A$1:$A$20)</f>
        <v>-17</v>
      </c>
      <c r="H468" s="37" t="str">
        <f>LOOKUP(G468,Paramètres!$A$1:$B$20)</f>
        <v>J2</v>
      </c>
      <c r="I468" s="37">
        <f t="shared" si="77"/>
        <v>14</v>
      </c>
      <c r="J468" s="116">
        <v>1479</v>
      </c>
      <c r="K468" s="47" t="s">
        <v>182</v>
      </c>
      <c r="L468" s="47"/>
      <c r="M468" s="47"/>
      <c r="N468" s="38"/>
      <c r="O468" s="77" t="str">
        <f t="shared" si="78"/>
        <v>30D</v>
      </c>
      <c r="P468" s="91">
        <f t="shared" si="79"/>
        <v>300000000000</v>
      </c>
      <c r="Q468" s="91">
        <f t="shared" si="80"/>
        <v>0</v>
      </c>
      <c r="R468" s="91">
        <f t="shared" si="81"/>
        <v>0</v>
      </c>
      <c r="S468" s="91">
        <f t="shared" si="82"/>
        <v>0</v>
      </c>
      <c r="T468" s="91">
        <f t="shared" si="83"/>
        <v>300000000000</v>
      </c>
      <c r="U468" s="92" t="str">
        <f t="shared" si="84"/>
        <v>30D</v>
      </c>
      <c r="V468" s="93">
        <f t="shared" si="85"/>
        <v>0</v>
      </c>
      <c r="W468" s="92" t="str">
        <f t="shared" si="86"/>
        <v>30D</v>
      </c>
      <c r="X468" s="93">
        <f t="shared" si="87"/>
        <v>0</v>
      </c>
      <c r="Y468" s="36" t="str">
        <f ca="1">LOOKUP(G468,Paramètres!$A$1:$A$20,Paramètres!$C$1:$C$21)</f>
        <v>-18</v>
      </c>
      <c r="Z468" s="25">
        <v>1999</v>
      </c>
      <c r="AA468" s="25" t="s">
        <v>1156</v>
      </c>
      <c r="AB468" s="59"/>
      <c r="AC468" s="18"/>
      <c r="AD468" s="42" t="str">
        <f>IF(ISNA(VLOOKUP(D468,'Liste en forme Garçons'!$C:$C,1,FALSE)),"","*")</f>
        <v>*</v>
      </c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spans="1:46" s="43" customFormat="1" x14ac:dyDescent="0.35">
      <c r="A469" s="65"/>
      <c r="B469" s="256" t="s">
        <v>23</v>
      </c>
      <c r="C469" s="245" t="s">
        <v>462</v>
      </c>
      <c r="D469" s="137" t="s">
        <v>1621</v>
      </c>
      <c r="E469" s="49" t="s">
        <v>56</v>
      </c>
      <c r="F469" s="97" t="str">
        <f>IF(E469="","",IF(COUNTIF(Paramètres!H:H,E469)=1,IF(Paramètres!$E$3=Paramètres!$A$23,"Belfort/Montbéliard",IF(Paramètres!$E$3=Paramètres!$A$24,"Doubs","Franche-Comté")),IF(COUNTIF(Paramètres!I:I,E469)=1,IF(Paramètres!$E$3=Paramètres!$A$23,"Belfort/Montbéliard",IF(Paramètres!$E$3=Paramètres!$A$24,"Belfort","Franche-Comté")),IF(COUNTIF(Paramètres!J:J,E469)=1,IF(Paramètres!$E$3=Paramètres!$A$25,"Franche-Comté","Haute-Saône"),IF(COUNTIF(Paramètres!K:K,E469)=1,IF(Paramètres!$E$3=Paramètres!$A$25,"Franche-Comté","Jura"),IF(COUNTIF(Paramètres!G:G,E469)=1,IF(Paramètres!$E$3=Paramètres!$A$23,"Besançon",IF(Paramètres!$E$3=Paramètres!$A$24,"Doubs","Franche-Comté")),"*** INCONNU ***"))))))</f>
        <v>Franche-Comté</v>
      </c>
      <c r="G469" s="37">
        <f>LOOKUP(Z469-Paramètres!$E$1,Paramètres!$A$1:$A$20)</f>
        <v>-18</v>
      </c>
      <c r="H469" s="37" t="str">
        <f>LOOKUP(G469,Paramètres!$A$1:$B$20)</f>
        <v>J3</v>
      </c>
      <c r="I469" s="37">
        <f t="shared" si="77"/>
        <v>11</v>
      </c>
      <c r="J469" s="117">
        <v>1111</v>
      </c>
      <c r="K469" s="25" t="s">
        <v>185</v>
      </c>
      <c r="L469" s="47"/>
      <c r="M469" s="47"/>
      <c r="N469" s="38"/>
      <c r="O469" s="77" t="str">
        <f t="shared" si="78"/>
        <v>25D</v>
      </c>
      <c r="P469" s="91">
        <f t="shared" si="79"/>
        <v>250000000000</v>
      </c>
      <c r="Q469" s="91">
        <f t="shared" si="80"/>
        <v>0</v>
      </c>
      <c r="R469" s="91">
        <f t="shared" si="81"/>
        <v>0</v>
      </c>
      <c r="S469" s="91">
        <f t="shared" si="82"/>
        <v>0</v>
      </c>
      <c r="T469" s="91">
        <f t="shared" si="83"/>
        <v>250000000000</v>
      </c>
      <c r="U469" s="92" t="str">
        <f t="shared" si="84"/>
        <v>25D</v>
      </c>
      <c r="V469" s="93">
        <f t="shared" si="85"/>
        <v>0</v>
      </c>
      <c r="W469" s="92" t="str">
        <f t="shared" si="86"/>
        <v>25D</v>
      </c>
      <c r="X469" s="93">
        <f t="shared" si="87"/>
        <v>0</v>
      </c>
      <c r="Y469" s="36" t="str">
        <f ca="1">LOOKUP(G469,Paramètres!$A$1:$A$20,Paramètres!$C$1:$C$21)</f>
        <v>-18</v>
      </c>
      <c r="Z469" s="25">
        <v>1998</v>
      </c>
      <c r="AA469" s="25" t="s">
        <v>1156</v>
      </c>
      <c r="AB469" s="59"/>
      <c r="AC469" s="18"/>
      <c r="AD469" s="42" t="str">
        <f>IF(ISNA(VLOOKUP(D469,'Liste en forme Garçons'!$C:$C,1,FALSE)),"","*")</f>
        <v>*</v>
      </c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spans="1:46" s="43" customFormat="1" x14ac:dyDescent="0.35">
      <c r="A470" s="65"/>
      <c r="B470" s="256" t="s">
        <v>120</v>
      </c>
      <c r="C470" s="245" t="s">
        <v>141</v>
      </c>
      <c r="D470" s="137" t="s">
        <v>1708</v>
      </c>
      <c r="E470" s="49" t="s">
        <v>1121</v>
      </c>
      <c r="F470" s="97" t="str">
        <f>IF(E470="","",IF(COUNTIF(Paramètres!H:H,E470)=1,IF(Paramètres!$E$3=Paramètres!$A$23,"Belfort/Montbéliard",IF(Paramètres!$E$3=Paramètres!$A$24,"Doubs","Franche-Comté")),IF(COUNTIF(Paramètres!I:I,E470)=1,IF(Paramètres!$E$3=Paramètres!$A$23,"Belfort/Montbéliard",IF(Paramètres!$E$3=Paramètres!$A$24,"Belfort","Franche-Comté")),IF(COUNTIF(Paramètres!J:J,E470)=1,IF(Paramètres!$E$3=Paramètres!$A$25,"Franche-Comté","Haute-Saône"),IF(COUNTIF(Paramètres!K:K,E470)=1,IF(Paramètres!$E$3=Paramètres!$A$25,"Franche-Comté","Jura"),IF(COUNTIF(Paramètres!G:G,E470)=1,IF(Paramètres!$E$3=Paramètres!$A$23,"Besançon",IF(Paramètres!$E$3=Paramètres!$A$24,"Doubs","Franche-Comté")),"*** INCONNU ***"))))))</f>
        <v>Franche-Comté</v>
      </c>
      <c r="G470" s="37">
        <f>LOOKUP(Z470-Paramètres!$E$1,Paramètres!$A$1:$A$20)</f>
        <v>-17</v>
      </c>
      <c r="H470" s="37" t="str">
        <f>LOOKUP(G470,Paramètres!$A$1:$B$20)</f>
        <v>J2</v>
      </c>
      <c r="I470" s="37">
        <f t="shared" si="77"/>
        <v>11</v>
      </c>
      <c r="J470" s="116">
        <v>1156</v>
      </c>
      <c r="K470" s="47" t="s">
        <v>211</v>
      </c>
      <c r="L470" s="47"/>
      <c r="M470" s="47"/>
      <c r="N470" s="38"/>
      <c r="O470" s="77" t="str">
        <f t="shared" si="78"/>
        <v>20D</v>
      </c>
      <c r="P470" s="91">
        <f t="shared" si="79"/>
        <v>200000000000</v>
      </c>
      <c r="Q470" s="91">
        <f t="shared" si="80"/>
        <v>0</v>
      </c>
      <c r="R470" s="91">
        <f t="shared" si="81"/>
        <v>0</v>
      </c>
      <c r="S470" s="91">
        <f t="shared" si="82"/>
        <v>0</v>
      </c>
      <c r="T470" s="91">
        <f t="shared" si="83"/>
        <v>200000000000</v>
      </c>
      <c r="U470" s="92" t="str">
        <f t="shared" si="84"/>
        <v>20D</v>
      </c>
      <c r="V470" s="93">
        <f t="shared" si="85"/>
        <v>0</v>
      </c>
      <c r="W470" s="92" t="str">
        <f t="shared" si="86"/>
        <v>20D</v>
      </c>
      <c r="X470" s="93">
        <f t="shared" si="87"/>
        <v>0</v>
      </c>
      <c r="Y470" s="36" t="str">
        <f ca="1">LOOKUP(G470,Paramètres!$A$1:$A$20,Paramètres!$C$1:$C$21)</f>
        <v>-18</v>
      </c>
      <c r="Z470" s="25">
        <v>1999</v>
      </c>
      <c r="AA470" s="25" t="s">
        <v>1156</v>
      </c>
      <c r="AB470" s="59"/>
      <c r="AC470" s="18"/>
      <c r="AD470" s="42" t="str">
        <f>IF(ISNA(VLOOKUP(D470,'Liste en forme Garçons'!$C:$C,1,FALSE)),"","*")</f>
        <v>*</v>
      </c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spans="1:46" s="43" customFormat="1" x14ac:dyDescent="0.35">
      <c r="A471" s="65"/>
      <c r="B471" s="256" t="s">
        <v>35</v>
      </c>
      <c r="C471" s="245" t="s">
        <v>55</v>
      </c>
      <c r="D471" s="138" t="s">
        <v>1619</v>
      </c>
      <c r="E471" s="33" t="s">
        <v>56</v>
      </c>
      <c r="F471" s="97" t="str">
        <f>IF(E471="","",IF(COUNTIF(Paramètres!H:H,E471)=1,IF(Paramètres!$E$3=Paramètres!$A$23,"Belfort/Montbéliard",IF(Paramètres!$E$3=Paramètres!$A$24,"Doubs","Franche-Comté")),IF(COUNTIF(Paramètres!I:I,E471)=1,IF(Paramètres!$E$3=Paramètres!$A$23,"Belfort/Montbéliard",IF(Paramètres!$E$3=Paramètres!$A$24,"Belfort","Franche-Comté")),IF(COUNTIF(Paramètres!J:J,E471)=1,IF(Paramètres!$E$3=Paramètres!$A$25,"Franche-Comté","Haute-Saône"),IF(COUNTIF(Paramètres!K:K,E471)=1,IF(Paramètres!$E$3=Paramètres!$A$25,"Franche-Comté","Jura"),IF(COUNTIF(Paramètres!G:G,E471)=1,IF(Paramètres!$E$3=Paramètres!$A$23,"Besançon",IF(Paramètres!$E$3=Paramètres!$A$24,"Doubs","Franche-Comté")),"*** INCONNU ***"))))))</f>
        <v>Franche-Comté</v>
      </c>
      <c r="G471" s="37">
        <f>LOOKUP(Z471-Paramètres!$E$1,Paramètres!$A$1:$A$20)</f>
        <v>-18</v>
      </c>
      <c r="H471" s="37" t="str">
        <f>LOOKUP(G471,Paramètres!$A$1:$B$20)</f>
        <v>J3</v>
      </c>
      <c r="I471" s="37">
        <f t="shared" si="77"/>
        <v>9</v>
      </c>
      <c r="J471" s="116">
        <v>995</v>
      </c>
      <c r="K471" s="25" t="s">
        <v>183</v>
      </c>
      <c r="L471" s="47"/>
      <c r="M471" s="47"/>
      <c r="N471" s="38"/>
      <c r="O471" s="77" t="str">
        <f t="shared" si="78"/>
        <v>15D</v>
      </c>
      <c r="P471" s="91">
        <f t="shared" si="79"/>
        <v>150000000000</v>
      </c>
      <c r="Q471" s="91">
        <f t="shared" si="80"/>
        <v>0</v>
      </c>
      <c r="R471" s="91">
        <f t="shared" si="81"/>
        <v>0</v>
      </c>
      <c r="S471" s="91">
        <f t="shared" si="82"/>
        <v>0</v>
      </c>
      <c r="T471" s="91">
        <f t="shared" si="83"/>
        <v>150000000000</v>
      </c>
      <c r="U471" s="92" t="str">
        <f t="shared" si="84"/>
        <v>15D</v>
      </c>
      <c r="V471" s="93">
        <f t="shared" si="85"/>
        <v>0</v>
      </c>
      <c r="W471" s="92" t="str">
        <f t="shared" si="86"/>
        <v>15D</v>
      </c>
      <c r="X471" s="93">
        <f t="shared" si="87"/>
        <v>0</v>
      </c>
      <c r="Y471" s="36" t="str">
        <f ca="1">LOOKUP(G471,Paramètres!$A$1:$A$20,Paramètres!$C$1:$C$21)</f>
        <v>-18</v>
      </c>
      <c r="Z471" s="25">
        <v>1998</v>
      </c>
      <c r="AA471" s="25" t="s">
        <v>1156</v>
      </c>
      <c r="AB471" s="59"/>
      <c r="AC471" s="18"/>
      <c r="AD471" s="42" t="str">
        <f>IF(ISNA(VLOOKUP(D471,'Liste en forme Garçons'!$C:$C,1,FALSE)),"","*")</f>
        <v>*</v>
      </c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spans="1:46" s="43" customFormat="1" x14ac:dyDescent="0.35">
      <c r="A472" s="65"/>
      <c r="B472" s="256" t="s">
        <v>874</v>
      </c>
      <c r="C472" s="245" t="s">
        <v>914</v>
      </c>
      <c r="D472" s="138" t="s">
        <v>1287</v>
      </c>
      <c r="E472" s="33" t="s">
        <v>1014</v>
      </c>
      <c r="F472" s="97" t="str">
        <f>IF(E472="","",IF(COUNTIF(Paramètres!H:H,E472)=1,IF(Paramètres!$E$3=Paramètres!$A$23,"Belfort/Montbéliard",IF(Paramètres!$E$3=Paramètres!$A$24,"Doubs","Franche-Comté")),IF(COUNTIF(Paramètres!I:I,E472)=1,IF(Paramètres!$E$3=Paramètres!$A$23,"Belfort/Montbéliard",IF(Paramètres!$E$3=Paramètres!$A$24,"Belfort","Franche-Comté")),IF(COUNTIF(Paramètres!J:J,E472)=1,IF(Paramètres!$E$3=Paramètres!$A$25,"Franche-Comté","Haute-Saône"),IF(COUNTIF(Paramètres!K:K,E472)=1,IF(Paramètres!$E$3=Paramètres!$A$25,"Franche-Comté","Jura"),IF(COUNTIF(Paramètres!G:G,E472)=1,IF(Paramètres!$E$3=Paramètres!$A$23,"Besançon",IF(Paramètres!$E$3=Paramètres!$A$24,"Doubs","Franche-Comté")),"*** INCONNU ***"))))))</f>
        <v>Franche-Comté</v>
      </c>
      <c r="G472" s="37">
        <f>LOOKUP(Z472-Paramètres!$E$1,Paramètres!$A$1:$A$20)</f>
        <v>-17</v>
      </c>
      <c r="H472" s="37" t="str">
        <f>LOOKUP(G472,Paramètres!$A$1:$B$20)</f>
        <v>J2</v>
      </c>
      <c r="I472" s="37">
        <f t="shared" si="77"/>
        <v>13</v>
      </c>
      <c r="J472" s="116">
        <v>1317</v>
      </c>
      <c r="K472" s="25" t="s">
        <v>212</v>
      </c>
      <c r="L472" s="47"/>
      <c r="M472" s="47"/>
      <c r="N472" s="52"/>
      <c r="O472" s="77" t="str">
        <f t="shared" si="78"/>
        <v>10D</v>
      </c>
      <c r="P472" s="91">
        <f t="shared" si="79"/>
        <v>100000000000</v>
      </c>
      <c r="Q472" s="91">
        <f t="shared" si="80"/>
        <v>0</v>
      </c>
      <c r="R472" s="91">
        <f t="shared" si="81"/>
        <v>0</v>
      </c>
      <c r="S472" s="91">
        <f t="shared" si="82"/>
        <v>0</v>
      </c>
      <c r="T472" s="91">
        <f t="shared" si="83"/>
        <v>100000000000</v>
      </c>
      <c r="U472" s="92" t="str">
        <f t="shared" si="84"/>
        <v>10D</v>
      </c>
      <c r="V472" s="93">
        <f t="shared" si="85"/>
        <v>0</v>
      </c>
      <c r="W472" s="92" t="str">
        <f t="shared" si="86"/>
        <v>10D</v>
      </c>
      <c r="X472" s="93">
        <f t="shared" si="87"/>
        <v>0</v>
      </c>
      <c r="Y472" s="36" t="str">
        <f ca="1">LOOKUP(G472,Paramètres!$A$1:$A$20,Paramètres!$C$1:$C$21)</f>
        <v>-18</v>
      </c>
      <c r="Z472" s="25">
        <v>1999</v>
      </c>
      <c r="AA472" s="25" t="s">
        <v>1156</v>
      </c>
      <c r="AB472" s="59"/>
      <c r="AC472" s="18"/>
      <c r="AD472" s="42" t="str">
        <f>IF(ISNA(VLOOKUP(D472,'Liste en forme Garçons'!$C:$C,1,FALSE)),"","*")</f>
        <v>*</v>
      </c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spans="1:46" s="43" customFormat="1" x14ac:dyDescent="0.35">
      <c r="A473" s="65"/>
      <c r="B473" s="256" t="s">
        <v>831</v>
      </c>
      <c r="C473" s="245" t="s">
        <v>795</v>
      </c>
      <c r="D473" s="138" t="s">
        <v>1392</v>
      </c>
      <c r="E473" s="49" t="s">
        <v>843</v>
      </c>
      <c r="F473" s="97" t="str">
        <f>IF(E473="","",IF(COUNTIF(Paramètres!H:H,E473)=1,IF(Paramètres!$E$3=Paramètres!$A$23,"Belfort/Montbéliard",IF(Paramètres!$E$3=Paramètres!$A$24,"Doubs","Franche-Comté")),IF(COUNTIF(Paramètres!I:I,E473)=1,IF(Paramètres!$E$3=Paramètres!$A$23,"Belfort/Montbéliard",IF(Paramètres!$E$3=Paramètres!$A$24,"Belfort","Franche-Comté")),IF(COUNTIF(Paramètres!J:J,E473)=1,IF(Paramètres!$E$3=Paramètres!$A$25,"Franche-Comté","Haute-Saône"),IF(COUNTIF(Paramètres!K:K,E473)=1,IF(Paramètres!$E$3=Paramètres!$A$25,"Franche-Comté","Jura"),IF(COUNTIF(Paramètres!G:G,E473)=1,IF(Paramètres!$E$3=Paramètres!$A$23,"Besançon",IF(Paramètres!$E$3=Paramètres!$A$24,"Doubs","Franche-Comté")),"*** INCONNU ***"))))))</f>
        <v>Franche-Comté</v>
      </c>
      <c r="G473" s="37">
        <f>LOOKUP(Z473-Paramètres!$E$1,Paramètres!$A$1:$A$20)</f>
        <v>-17</v>
      </c>
      <c r="H473" s="37" t="str">
        <f>LOOKUP(G473,Paramètres!$A$1:$B$20)</f>
        <v>J2</v>
      </c>
      <c r="I473" s="37">
        <f t="shared" si="77"/>
        <v>9</v>
      </c>
      <c r="J473" s="116">
        <v>969</v>
      </c>
      <c r="K473" s="47" t="s">
        <v>213</v>
      </c>
      <c r="L473" s="47"/>
      <c r="M473" s="25"/>
      <c r="N473" s="52"/>
      <c r="O473" s="77" t="str">
        <f t="shared" si="78"/>
        <v>7D</v>
      </c>
      <c r="P473" s="91">
        <f t="shared" si="79"/>
        <v>70000000000</v>
      </c>
      <c r="Q473" s="91">
        <f t="shared" si="80"/>
        <v>0</v>
      </c>
      <c r="R473" s="91">
        <f t="shared" si="81"/>
        <v>0</v>
      </c>
      <c r="S473" s="91">
        <f t="shared" si="82"/>
        <v>0</v>
      </c>
      <c r="T473" s="91">
        <f t="shared" si="83"/>
        <v>70000000000</v>
      </c>
      <c r="U473" s="92" t="str">
        <f t="shared" si="84"/>
        <v>7D</v>
      </c>
      <c r="V473" s="93">
        <f t="shared" si="85"/>
        <v>0</v>
      </c>
      <c r="W473" s="92" t="str">
        <f t="shared" si="86"/>
        <v>7D</v>
      </c>
      <c r="X473" s="93">
        <f t="shared" si="87"/>
        <v>0</v>
      </c>
      <c r="Y473" s="36" t="str">
        <f ca="1">LOOKUP(G473,Paramètres!$A$1:$A$20,Paramètres!$C$1:$C$21)</f>
        <v>-18</v>
      </c>
      <c r="Z473" s="25">
        <v>1999</v>
      </c>
      <c r="AA473" s="25" t="s">
        <v>1156</v>
      </c>
      <c r="AB473" s="59"/>
      <c r="AC473" s="18"/>
      <c r="AD473" s="42" t="str">
        <f>IF(ISNA(VLOOKUP(D473,'Liste en forme Garçons'!$C:$C,1,FALSE)),"","*")</f>
        <v>*</v>
      </c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spans="1:46" s="43" customFormat="1" x14ac:dyDescent="0.35">
      <c r="A474" s="65"/>
      <c r="B474" s="94" t="s">
        <v>123</v>
      </c>
      <c r="C474" s="32" t="s">
        <v>361</v>
      </c>
      <c r="D474" s="138" t="s">
        <v>1601</v>
      </c>
      <c r="E474" s="49" t="s">
        <v>327</v>
      </c>
      <c r="F474" s="97" t="str">
        <f>IF(E474="","",IF(COUNTIF(Paramètres!H:H,E474)=1,IF(Paramètres!$E$3=Paramètres!$A$23,"Belfort/Montbéliard",IF(Paramètres!$E$3=Paramètres!$A$24,"Doubs","Franche-Comté")),IF(COUNTIF(Paramètres!I:I,E474)=1,IF(Paramètres!$E$3=Paramètres!$A$23,"Belfort/Montbéliard",IF(Paramètres!$E$3=Paramètres!$A$24,"Belfort","Franche-Comté")),IF(COUNTIF(Paramètres!J:J,E474)=1,IF(Paramètres!$E$3=Paramètres!$A$25,"Franche-Comté","Haute-Saône"),IF(COUNTIF(Paramètres!K:K,E474)=1,IF(Paramètres!$E$3=Paramètres!$A$25,"Franche-Comté","Jura"),IF(COUNTIF(Paramètres!G:G,E474)=1,IF(Paramètres!$E$3=Paramètres!$A$23,"Besançon",IF(Paramètres!$E$3=Paramètres!$A$24,"Doubs","Franche-Comté")),"*** INCONNU ***"))))))</f>
        <v>Franche-Comté</v>
      </c>
      <c r="G474" s="37">
        <f>LOOKUP(Z474-Paramètres!$E$1,Paramètres!$A$1:$A$20)</f>
        <v>-17</v>
      </c>
      <c r="H474" s="37" t="str">
        <f>LOOKUP(G474,Paramètres!$A$1:$B$20)</f>
        <v>J2</v>
      </c>
      <c r="I474" s="37">
        <f t="shared" si="77"/>
        <v>9</v>
      </c>
      <c r="J474" s="116">
        <v>913</v>
      </c>
      <c r="K474" s="47" t="s">
        <v>184</v>
      </c>
      <c r="L474" s="47"/>
      <c r="M474" s="47"/>
      <c r="N474" s="38"/>
      <c r="O474" s="77" t="str">
        <f t="shared" si="78"/>
        <v>5D</v>
      </c>
      <c r="P474" s="91">
        <f t="shared" si="79"/>
        <v>50000000000</v>
      </c>
      <c r="Q474" s="91">
        <f t="shared" si="80"/>
        <v>0</v>
      </c>
      <c r="R474" s="91">
        <f t="shared" si="81"/>
        <v>0</v>
      </c>
      <c r="S474" s="91">
        <f t="shared" si="82"/>
        <v>0</v>
      </c>
      <c r="T474" s="91">
        <f t="shared" si="83"/>
        <v>50000000000</v>
      </c>
      <c r="U474" s="92" t="str">
        <f t="shared" si="84"/>
        <v>5D</v>
      </c>
      <c r="V474" s="93">
        <f t="shared" si="85"/>
        <v>0</v>
      </c>
      <c r="W474" s="92" t="str">
        <f t="shared" si="86"/>
        <v>5D</v>
      </c>
      <c r="X474" s="93">
        <f t="shared" si="87"/>
        <v>0</v>
      </c>
      <c r="Y474" s="36" t="str">
        <f ca="1">LOOKUP(G474,Paramètres!$A$1:$A$20,Paramètres!$C$1:$C$21)</f>
        <v>-18</v>
      </c>
      <c r="Z474" s="25">
        <v>1999</v>
      </c>
      <c r="AA474" s="25" t="s">
        <v>1156</v>
      </c>
      <c r="AB474" s="59" t="s">
        <v>3216</v>
      </c>
      <c r="AC474" s="18"/>
      <c r="AD474" s="42" t="str">
        <f>IF(ISNA(VLOOKUP(D474,'Liste en forme Garçons'!$C:$C,1,FALSE)),"","*")</f>
        <v>*</v>
      </c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spans="1:46" s="43" customFormat="1" x14ac:dyDescent="0.35">
      <c r="A475" s="65"/>
      <c r="B475" s="94" t="s">
        <v>127</v>
      </c>
      <c r="C475" s="32" t="s">
        <v>785</v>
      </c>
      <c r="D475" s="138" t="s">
        <v>1400</v>
      </c>
      <c r="E475" s="49" t="s">
        <v>841</v>
      </c>
      <c r="F475" s="97" t="str">
        <f>IF(E475="","",IF(COUNTIF(Paramètres!H:H,E475)=1,IF(Paramètres!$E$3=Paramètres!$A$23,"Belfort/Montbéliard",IF(Paramètres!$E$3=Paramètres!$A$24,"Doubs","Franche-Comté")),IF(COUNTIF(Paramètres!I:I,E475)=1,IF(Paramètres!$E$3=Paramètres!$A$23,"Belfort/Montbéliard",IF(Paramètres!$E$3=Paramètres!$A$24,"Belfort","Franche-Comté")),IF(COUNTIF(Paramètres!J:J,E475)=1,IF(Paramètres!$E$3=Paramètres!$A$25,"Franche-Comté","Haute-Saône"),IF(COUNTIF(Paramètres!K:K,E475)=1,IF(Paramètres!$E$3=Paramètres!$A$25,"Franche-Comté","Jura"),IF(COUNTIF(Paramètres!G:G,E475)=1,IF(Paramètres!$E$3=Paramètres!$A$23,"Besançon",IF(Paramètres!$E$3=Paramètres!$A$24,"Doubs","Franche-Comté")),"*** INCONNU ***"))))))</f>
        <v>Franche-Comté</v>
      </c>
      <c r="G475" s="37">
        <f>LOOKUP(Z475-Paramètres!$E$1,Paramètres!$A$1:$A$20)</f>
        <v>-17</v>
      </c>
      <c r="H475" s="37" t="str">
        <f>LOOKUP(G475,Paramètres!$A$1:$B$20)</f>
        <v>J2</v>
      </c>
      <c r="I475" s="37">
        <f t="shared" si="77"/>
        <v>8</v>
      </c>
      <c r="J475" s="116">
        <v>844</v>
      </c>
      <c r="K475" s="47" t="s">
        <v>214</v>
      </c>
      <c r="L475" s="47"/>
      <c r="M475" s="25"/>
      <c r="N475" s="52"/>
      <c r="O475" s="77" t="str">
        <f t="shared" si="78"/>
        <v>4D</v>
      </c>
      <c r="P475" s="91">
        <f t="shared" si="79"/>
        <v>40000000000</v>
      </c>
      <c r="Q475" s="91">
        <f t="shared" si="80"/>
        <v>0</v>
      </c>
      <c r="R475" s="91">
        <f t="shared" si="81"/>
        <v>0</v>
      </c>
      <c r="S475" s="91">
        <f t="shared" si="82"/>
        <v>0</v>
      </c>
      <c r="T475" s="91">
        <f t="shared" si="83"/>
        <v>40000000000</v>
      </c>
      <c r="U475" s="92" t="str">
        <f t="shared" si="84"/>
        <v>4D</v>
      </c>
      <c r="V475" s="93">
        <f t="shared" si="85"/>
        <v>0</v>
      </c>
      <c r="W475" s="92" t="str">
        <f t="shared" si="86"/>
        <v>4D</v>
      </c>
      <c r="X475" s="93">
        <f t="shared" si="87"/>
        <v>0</v>
      </c>
      <c r="Y475" s="36" t="str">
        <f ca="1">LOOKUP(G475,Paramètres!$A$1:$A$20,Paramètres!$C$1:$C$21)</f>
        <v>-18</v>
      </c>
      <c r="Z475" s="25">
        <v>1999</v>
      </c>
      <c r="AA475" s="25" t="s">
        <v>1156</v>
      </c>
      <c r="AB475" s="59" t="s">
        <v>3216</v>
      </c>
      <c r="AC475" s="18"/>
      <c r="AD475" s="42" t="str">
        <f>IF(ISNA(VLOOKUP(D475,'Liste en forme Garçons'!$C:$C,1,FALSE)),"","*")</f>
        <v>*</v>
      </c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spans="1:46" s="43" customFormat="1" x14ac:dyDescent="0.35">
      <c r="A476" s="65"/>
      <c r="B476" s="94" t="s">
        <v>19</v>
      </c>
      <c r="C476" s="32" t="s">
        <v>950</v>
      </c>
      <c r="D476" s="138" t="s">
        <v>1322</v>
      </c>
      <c r="E476" s="33" t="s">
        <v>1017</v>
      </c>
      <c r="F476" s="97" t="str">
        <f>IF(E476="","",IF(COUNTIF(Paramètres!H:H,E476)=1,IF(Paramètres!$E$3=Paramètres!$A$23,"Belfort/Montbéliard",IF(Paramètres!$E$3=Paramètres!$A$24,"Doubs","Franche-Comté")),IF(COUNTIF(Paramètres!I:I,E476)=1,IF(Paramètres!$E$3=Paramètres!$A$23,"Belfort/Montbéliard",IF(Paramètres!$E$3=Paramètres!$A$24,"Belfort","Franche-Comté")),IF(COUNTIF(Paramètres!J:J,E476)=1,IF(Paramètres!$E$3=Paramètres!$A$25,"Franche-Comté","Haute-Saône"),IF(COUNTIF(Paramètres!K:K,E476)=1,IF(Paramètres!$E$3=Paramètres!$A$25,"Franche-Comté","Jura"),IF(COUNTIF(Paramètres!G:G,E476)=1,IF(Paramètres!$E$3=Paramètres!$A$23,"Besançon",IF(Paramètres!$E$3=Paramètres!$A$24,"Doubs","Franche-Comté")),"*** INCONNU ***"))))))</f>
        <v>Franche-Comté</v>
      </c>
      <c r="G476" s="37">
        <f>LOOKUP(Z476-Paramètres!$E$1,Paramètres!$A$1:$A$20)</f>
        <v>-17</v>
      </c>
      <c r="H476" s="37" t="str">
        <f>LOOKUP(G476,Paramètres!$A$1:$B$20)</f>
        <v>J2</v>
      </c>
      <c r="I476" s="37">
        <f t="shared" si="77"/>
        <v>6</v>
      </c>
      <c r="J476" s="116">
        <v>663</v>
      </c>
      <c r="K476" s="25" t="s">
        <v>99</v>
      </c>
      <c r="L476" s="47"/>
      <c r="M476" s="47"/>
      <c r="N476" s="52"/>
      <c r="O476" s="77" t="str">
        <f t="shared" si="78"/>
        <v>3D</v>
      </c>
      <c r="P476" s="91">
        <f t="shared" si="79"/>
        <v>30000000000</v>
      </c>
      <c r="Q476" s="91">
        <f t="shared" si="80"/>
        <v>0</v>
      </c>
      <c r="R476" s="91">
        <f t="shared" si="81"/>
        <v>0</v>
      </c>
      <c r="S476" s="91">
        <f t="shared" si="82"/>
        <v>0</v>
      </c>
      <c r="T476" s="91">
        <f t="shared" si="83"/>
        <v>30000000000</v>
      </c>
      <c r="U476" s="92" t="str">
        <f t="shared" si="84"/>
        <v>3D</v>
      </c>
      <c r="V476" s="93">
        <f t="shared" si="85"/>
        <v>0</v>
      </c>
      <c r="W476" s="92" t="str">
        <f t="shared" si="86"/>
        <v>3D</v>
      </c>
      <c r="X476" s="93">
        <f t="shared" si="87"/>
        <v>0</v>
      </c>
      <c r="Y476" s="36" t="str">
        <f ca="1">LOOKUP(G476,Paramètres!$A$1:$A$20,Paramètres!$C$1:$C$21)</f>
        <v>-18</v>
      </c>
      <c r="Z476" s="25">
        <v>1999</v>
      </c>
      <c r="AA476" s="25" t="s">
        <v>1156</v>
      </c>
      <c r="AB476" s="59" t="s">
        <v>3216</v>
      </c>
      <c r="AC476" s="18"/>
      <c r="AD476" s="42" t="str">
        <f>IF(ISNA(VLOOKUP(D476,'Liste en forme Garçons'!$C:$C,1,FALSE)),"","*")</f>
        <v>*</v>
      </c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spans="1:46" s="43" customFormat="1" x14ac:dyDescent="0.35">
      <c r="A477" s="65"/>
      <c r="B477" s="256" t="s">
        <v>363</v>
      </c>
      <c r="C477" s="245" t="s">
        <v>362</v>
      </c>
      <c r="D477" s="137" t="s">
        <v>1565</v>
      </c>
      <c r="E477" s="49" t="s">
        <v>2984</v>
      </c>
      <c r="F477" s="97" t="str">
        <f>IF(E477="","",IF(COUNTIF(Paramètres!H:H,E477)=1,IF(Paramètres!$E$3=Paramètres!$A$23,"Belfort/Montbéliard",IF(Paramètres!$E$3=Paramètres!$A$24,"Doubs","Franche-Comté")),IF(COUNTIF(Paramètres!I:I,E477)=1,IF(Paramètres!$E$3=Paramètres!$A$23,"Belfort/Montbéliard",IF(Paramètres!$E$3=Paramètres!$A$24,"Belfort","Franche-Comté")),IF(COUNTIF(Paramètres!J:J,E477)=1,IF(Paramètres!$E$3=Paramètres!$A$25,"Franche-Comté","Haute-Saône"),IF(COUNTIF(Paramètres!K:K,E477)=1,IF(Paramètres!$E$3=Paramètres!$A$25,"Franche-Comté","Jura"),IF(COUNTIF(Paramètres!G:G,E477)=1,IF(Paramètres!$E$3=Paramètres!$A$23,"Besançon",IF(Paramètres!$E$3=Paramètres!$A$24,"Doubs","Franche-Comté")),"*** INCONNU ***"))))))</f>
        <v>Franche-Comté</v>
      </c>
      <c r="G477" s="37">
        <f>LOOKUP(Z477-Paramètres!$E$1,Paramètres!$A$1:$A$20)</f>
        <v>-17</v>
      </c>
      <c r="H477" s="37" t="str">
        <f>LOOKUP(G477,Paramètres!$A$1:$B$20)</f>
        <v>J2</v>
      </c>
      <c r="I477" s="37">
        <f t="shared" si="77"/>
        <v>11</v>
      </c>
      <c r="J477" s="116">
        <v>1199</v>
      </c>
      <c r="K477" s="47" t="s">
        <v>215</v>
      </c>
      <c r="L477" s="47"/>
      <c r="M477" s="47"/>
      <c r="N477" s="38"/>
      <c r="O477" s="77" t="str">
        <f t="shared" si="78"/>
        <v>1D</v>
      </c>
      <c r="P477" s="91">
        <f t="shared" si="79"/>
        <v>10000000000</v>
      </c>
      <c r="Q477" s="91">
        <f t="shared" si="80"/>
        <v>0</v>
      </c>
      <c r="R477" s="91">
        <f t="shared" si="81"/>
        <v>0</v>
      </c>
      <c r="S477" s="91">
        <f t="shared" si="82"/>
        <v>0</v>
      </c>
      <c r="T477" s="91">
        <f t="shared" si="83"/>
        <v>10000000000</v>
      </c>
      <c r="U477" s="92" t="str">
        <f t="shared" si="84"/>
        <v>1D</v>
      </c>
      <c r="V477" s="93">
        <f t="shared" si="85"/>
        <v>0</v>
      </c>
      <c r="W477" s="92" t="str">
        <f t="shared" si="86"/>
        <v>1D</v>
      </c>
      <c r="X477" s="93">
        <f t="shared" si="87"/>
        <v>0</v>
      </c>
      <c r="Y477" s="36" t="str">
        <f ca="1">LOOKUP(G477,Paramètres!$A$1:$A$20,Paramètres!$C$1:$C$21)</f>
        <v>-18</v>
      </c>
      <c r="Z477" s="25">
        <v>1999</v>
      </c>
      <c r="AA477" s="25" t="s">
        <v>1156</v>
      </c>
      <c r="AB477" s="59" t="s">
        <v>3186</v>
      </c>
      <c r="AC477" s="18"/>
      <c r="AD477" s="42" t="str">
        <f>IF(ISNA(VLOOKUP(D477,'Liste en forme Garçons'!$C:$C,1,FALSE)),"","*")</f>
        <v>*</v>
      </c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spans="1:46" s="43" customFormat="1" x14ac:dyDescent="0.35">
      <c r="A478" s="65"/>
      <c r="B478" s="256" t="s">
        <v>319</v>
      </c>
      <c r="C478" s="245" t="s">
        <v>902</v>
      </c>
      <c r="D478" s="138" t="s">
        <v>1294</v>
      </c>
      <c r="E478" s="33" t="s">
        <v>1009</v>
      </c>
      <c r="F478" s="97" t="str">
        <f>IF(E478="","",IF(COUNTIF(Paramètres!H:H,E478)=1,IF(Paramètres!$E$3=Paramètres!$A$23,"Belfort/Montbéliard",IF(Paramètres!$E$3=Paramètres!$A$24,"Doubs","Franche-Comté")),IF(COUNTIF(Paramètres!I:I,E478)=1,IF(Paramètres!$E$3=Paramètres!$A$23,"Belfort/Montbéliard",IF(Paramètres!$E$3=Paramètres!$A$24,"Belfort","Franche-Comté")),IF(COUNTIF(Paramètres!J:J,E478)=1,IF(Paramètres!$E$3=Paramètres!$A$25,"Franche-Comté","Haute-Saône"),IF(COUNTIF(Paramètres!K:K,E478)=1,IF(Paramètres!$E$3=Paramètres!$A$25,"Franche-Comté","Jura"),IF(COUNTIF(Paramètres!G:G,E478)=1,IF(Paramètres!$E$3=Paramètres!$A$23,"Besançon",IF(Paramètres!$E$3=Paramètres!$A$24,"Doubs","Franche-Comté")),"*** INCONNU ***"))))))</f>
        <v>Franche-Comté</v>
      </c>
      <c r="G478" s="37">
        <f>LOOKUP(Z478-Paramètres!$E$1,Paramètres!$A$1:$A$20)</f>
        <v>-17</v>
      </c>
      <c r="H478" s="37" t="str">
        <f>LOOKUP(G478,Paramètres!$A$1:$B$20)</f>
        <v>J2</v>
      </c>
      <c r="I478" s="37">
        <f t="shared" si="77"/>
        <v>11</v>
      </c>
      <c r="J478" s="116">
        <v>1180</v>
      </c>
      <c r="K478" s="25" t="s">
        <v>215</v>
      </c>
      <c r="L478" s="47"/>
      <c r="M478" s="47"/>
      <c r="N478" s="52"/>
      <c r="O478" s="77" t="str">
        <f t="shared" si="78"/>
        <v>1D</v>
      </c>
      <c r="P478" s="91">
        <f t="shared" si="79"/>
        <v>10000000000</v>
      </c>
      <c r="Q478" s="91">
        <f t="shared" si="80"/>
        <v>0</v>
      </c>
      <c r="R478" s="91">
        <f t="shared" si="81"/>
        <v>0</v>
      </c>
      <c r="S478" s="91">
        <f t="shared" si="82"/>
        <v>0</v>
      </c>
      <c r="T478" s="91">
        <f t="shared" si="83"/>
        <v>10000000000</v>
      </c>
      <c r="U478" s="92" t="str">
        <f t="shared" si="84"/>
        <v>1D</v>
      </c>
      <c r="V478" s="93">
        <f t="shared" si="85"/>
        <v>0</v>
      </c>
      <c r="W478" s="92" t="str">
        <f t="shared" si="86"/>
        <v>1D</v>
      </c>
      <c r="X478" s="93">
        <f t="shared" si="87"/>
        <v>0</v>
      </c>
      <c r="Y478" s="36" t="str">
        <f ca="1">LOOKUP(G478,Paramètres!$A$1:$A$20,Paramètres!$C$1:$C$21)</f>
        <v>-18</v>
      </c>
      <c r="Z478" s="25">
        <v>1999</v>
      </c>
      <c r="AA478" s="25" t="s">
        <v>1156</v>
      </c>
      <c r="AB478" s="59" t="s">
        <v>3186</v>
      </c>
      <c r="AC478" s="18"/>
      <c r="AD478" s="42" t="str">
        <f>IF(ISNA(VLOOKUP(D478,'Liste en forme Garçons'!$C:$C,1,FALSE)),"","*")</f>
        <v>*</v>
      </c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spans="1:46" s="43" customFormat="1" x14ac:dyDescent="0.35">
      <c r="A479" s="65"/>
      <c r="B479" s="256" t="s">
        <v>23</v>
      </c>
      <c r="C479" s="245" t="s">
        <v>470</v>
      </c>
      <c r="D479" s="138" t="s">
        <v>1650</v>
      </c>
      <c r="E479" s="33" t="s">
        <v>70</v>
      </c>
      <c r="F479" s="97" t="str">
        <f>IF(E479="","",IF(COUNTIF(Paramètres!H:H,E479)=1,IF(Paramètres!$E$3=Paramètres!$A$23,"Belfort/Montbéliard",IF(Paramètres!$E$3=Paramètres!$A$24,"Doubs","Franche-Comté")),IF(COUNTIF(Paramètres!I:I,E479)=1,IF(Paramètres!$E$3=Paramètres!$A$23,"Belfort/Montbéliard",IF(Paramètres!$E$3=Paramètres!$A$24,"Belfort","Franche-Comté")),IF(COUNTIF(Paramètres!J:J,E479)=1,IF(Paramètres!$E$3=Paramètres!$A$25,"Franche-Comté","Haute-Saône"),IF(COUNTIF(Paramètres!K:K,E479)=1,IF(Paramètres!$E$3=Paramètres!$A$25,"Franche-Comté","Jura"),IF(COUNTIF(Paramètres!G:G,E479)=1,IF(Paramètres!$E$3=Paramètres!$A$23,"Besançon",IF(Paramètres!$E$3=Paramètres!$A$24,"Doubs","Franche-Comté")),"*** INCONNU ***"))))))</f>
        <v>Franche-Comté</v>
      </c>
      <c r="G479" s="37">
        <f>LOOKUP(Z479-Paramètres!$E$1,Paramètres!$A$1:$A$20)</f>
        <v>-16</v>
      </c>
      <c r="H479" s="37" t="str">
        <f>LOOKUP(G479,Paramètres!$A$1:$B$20)</f>
        <v>J1</v>
      </c>
      <c r="I479" s="37">
        <f t="shared" si="77"/>
        <v>11</v>
      </c>
      <c r="J479" s="116">
        <v>1105</v>
      </c>
      <c r="K479" s="47" t="s">
        <v>215</v>
      </c>
      <c r="L479" s="47"/>
      <c r="M479" s="47"/>
      <c r="N479" s="38"/>
      <c r="O479" s="77" t="str">
        <f t="shared" si="78"/>
        <v>1D</v>
      </c>
      <c r="P479" s="91">
        <f t="shared" si="79"/>
        <v>10000000000</v>
      </c>
      <c r="Q479" s="91">
        <f t="shared" si="80"/>
        <v>0</v>
      </c>
      <c r="R479" s="91">
        <f t="shared" si="81"/>
        <v>0</v>
      </c>
      <c r="S479" s="91">
        <f t="shared" si="82"/>
        <v>0</v>
      </c>
      <c r="T479" s="91">
        <f t="shared" si="83"/>
        <v>10000000000</v>
      </c>
      <c r="U479" s="92" t="str">
        <f t="shared" si="84"/>
        <v>1D</v>
      </c>
      <c r="V479" s="93">
        <f t="shared" si="85"/>
        <v>0</v>
      </c>
      <c r="W479" s="92" t="str">
        <f t="shared" si="86"/>
        <v>1D</v>
      </c>
      <c r="X479" s="93">
        <f t="shared" si="87"/>
        <v>0</v>
      </c>
      <c r="Y479" s="36" t="str">
        <f ca="1">LOOKUP(G479,Paramètres!$A$1:$A$20,Paramètres!$C$1:$C$21)</f>
        <v>-18</v>
      </c>
      <c r="Z479" s="25">
        <v>2000</v>
      </c>
      <c r="AA479" s="25" t="s">
        <v>1156</v>
      </c>
      <c r="AB479" s="59" t="s">
        <v>3186</v>
      </c>
      <c r="AC479" s="18"/>
      <c r="AD479" s="42" t="str">
        <f>IF(ISNA(VLOOKUP(D479,'Liste en forme Garçons'!$C:$C,1,FALSE)),"","*")</f>
        <v>*</v>
      </c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spans="1:46" s="43" customFormat="1" x14ac:dyDescent="0.35">
      <c r="A480" s="65"/>
      <c r="B480" s="256" t="s">
        <v>138</v>
      </c>
      <c r="C480" s="245" t="s">
        <v>753</v>
      </c>
      <c r="D480" s="138" t="s">
        <v>1429</v>
      </c>
      <c r="E480" s="49" t="s">
        <v>843</v>
      </c>
      <c r="F480" s="97" t="str">
        <f>IF(E480="","",IF(COUNTIF(Paramètres!H:H,E480)=1,IF(Paramètres!$E$3=Paramètres!$A$23,"Belfort/Montbéliard",IF(Paramètres!$E$3=Paramètres!$A$24,"Doubs","Franche-Comté")),IF(COUNTIF(Paramètres!I:I,E480)=1,IF(Paramètres!$E$3=Paramètres!$A$23,"Belfort/Montbéliard",IF(Paramètres!$E$3=Paramètres!$A$24,"Belfort","Franche-Comté")),IF(COUNTIF(Paramètres!J:J,E480)=1,IF(Paramètres!$E$3=Paramètres!$A$25,"Franche-Comté","Haute-Saône"),IF(COUNTIF(Paramètres!K:K,E480)=1,IF(Paramètres!$E$3=Paramètres!$A$25,"Franche-Comté","Jura"),IF(COUNTIF(Paramètres!G:G,E480)=1,IF(Paramètres!$E$3=Paramètres!$A$23,"Besançon",IF(Paramètres!$E$3=Paramètres!$A$24,"Doubs","Franche-Comté")),"*** INCONNU ***"))))))</f>
        <v>Franche-Comté</v>
      </c>
      <c r="G480" s="37">
        <f>LOOKUP(Z480-Paramètres!$E$1,Paramètres!$A$1:$A$20)</f>
        <v>-17</v>
      </c>
      <c r="H480" s="37" t="str">
        <f>LOOKUP(G480,Paramètres!$A$1:$B$20)</f>
        <v>J2</v>
      </c>
      <c r="I480" s="37">
        <f t="shared" si="77"/>
        <v>9</v>
      </c>
      <c r="J480" s="116">
        <v>918</v>
      </c>
      <c r="K480" s="47" t="s">
        <v>215</v>
      </c>
      <c r="L480" s="47"/>
      <c r="M480" s="25"/>
      <c r="N480" s="52"/>
      <c r="O480" s="77" t="str">
        <f t="shared" si="78"/>
        <v>1D</v>
      </c>
      <c r="P480" s="91">
        <f t="shared" si="79"/>
        <v>10000000000</v>
      </c>
      <c r="Q480" s="91">
        <f t="shared" si="80"/>
        <v>0</v>
      </c>
      <c r="R480" s="91">
        <f t="shared" si="81"/>
        <v>0</v>
      </c>
      <c r="S480" s="91">
        <f t="shared" si="82"/>
        <v>0</v>
      </c>
      <c r="T480" s="91">
        <f t="shared" si="83"/>
        <v>10000000000</v>
      </c>
      <c r="U480" s="92" t="str">
        <f t="shared" si="84"/>
        <v>1D</v>
      </c>
      <c r="V480" s="93">
        <f t="shared" si="85"/>
        <v>0</v>
      </c>
      <c r="W480" s="92" t="str">
        <f t="shared" si="86"/>
        <v>1D</v>
      </c>
      <c r="X480" s="93">
        <f t="shared" si="87"/>
        <v>0</v>
      </c>
      <c r="Y480" s="36" t="str">
        <f ca="1">LOOKUP(G480,Paramètres!$A$1:$A$20,Paramètres!$C$1:$C$21)</f>
        <v>-18</v>
      </c>
      <c r="Z480" s="25">
        <v>1999</v>
      </c>
      <c r="AA480" s="25" t="s">
        <v>1156</v>
      </c>
      <c r="AB480" s="59" t="s">
        <v>3186</v>
      </c>
      <c r="AC480" s="18"/>
      <c r="AD480" s="42" t="str">
        <f>IF(ISNA(VLOOKUP(D480,'Liste en forme Garçons'!$C:$C,1,FALSE)),"","*")</f>
        <v>*</v>
      </c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spans="1:46" s="43" customFormat="1" x14ac:dyDescent="0.35">
      <c r="A481" s="65"/>
      <c r="B481" s="94" t="s">
        <v>66</v>
      </c>
      <c r="C481" s="32" t="s">
        <v>450</v>
      </c>
      <c r="D481" s="138" t="s">
        <v>1430</v>
      </c>
      <c r="E481" s="49" t="s">
        <v>58</v>
      </c>
      <c r="F481" s="97" t="str">
        <f>IF(E481="","",IF(COUNTIF(Paramètres!H:H,E481)=1,IF(Paramètres!$E$3=Paramètres!$A$23,"Belfort/Montbéliard",IF(Paramètres!$E$3=Paramètres!$A$24,"Doubs","Franche-Comté")),IF(COUNTIF(Paramètres!I:I,E481)=1,IF(Paramètres!$E$3=Paramètres!$A$23,"Belfort/Montbéliard",IF(Paramètres!$E$3=Paramètres!$A$24,"Belfort","Franche-Comté")),IF(COUNTIF(Paramètres!J:J,E481)=1,IF(Paramètres!$E$3=Paramètres!$A$25,"Franche-Comté","Haute-Saône"),IF(COUNTIF(Paramètres!K:K,E481)=1,IF(Paramètres!$E$3=Paramètres!$A$25,"Franche-Comté","Jura"),IF(COUNTIF(Paramètres!G:G,E481)=1,IF(Paramètres!$E$3=Paramètres!$A$23,"Besançon",IF(Paramètres!$E$3=Paramètres!$A$24,"Doubs","Franche-Comté")),"*** INCONNU ***"))))))</f>
        <v>Franche-Comté</v>
      </c>
      <c r="G481" s="37">
        <f>LOOKUP(Z481-Paramètres!$E$1,Paramètres!$A$1:$A$20)</f>
        <v>-16</v>
      </c>
      <c r="H481" s="37" t="str">
        <f>LOOKUP(G481,Paramètres!$A$1:$B$20)</f>
        <v>J1</v>
      </c>
      <c r="I481" s="37">
        <f t="shared" si="77"/>
        <v>10</v>
      </c>
      <c r="J481" s="116">
        <v>1086</v>
      </c>
      <c r="K481" s="47" t="s">
        <v>187</v>
      </c>
      <c r="L481" s="47"/>
      <c r="M481" s="25"/>
      <c r="N481" s="52"/>
      <c r="O481" s="77" t="str">
        <f t="shared" si="78"/>
        <v>80E</v>
      </c>
      <c r="P481" s="91">
        <f t="shared" si="79"/>
        <v>8000000000</v>
      </c>
      <c r="Q481" s="91">
        <f t="shared" si="80"/>
        <v>0</v>
      </c>
      <c r="R481" s="91">
        <f t="shared" si="81"/>
        <v>0</v>
      </c>
      <c r="S481" s="91">
        <f t="shared" si="82"/>
        <v>0</v>
      </c>
      <c r="T481" s="91">
        <f t="shared" si="83"/>
        <v>8000000000</v>
      </c>
      <c r="U481" s="92" t="str">
        <f t="shared" si="84"/>
        <v>80E</v>
      </c>
      <c r="V481" s="93">
        <f t="shared" si="85"/>
        <v>0</v>
      </c>
      <c r="W481" s="92" t="str">
        <f t="shared" si="86"/>
        <v>80E</v>
      </c>
      <c r="X481" s="93">
        <f t="shared" si="87"/>
        <v>0</v>
      </c>
      <c r="Y481" s="36" t="str">
        <f ca="1">LOOKUP(G481,Paramètres!$A$1:$A$20,Paramètres!$C$1:$C$21)</f>
        <v>-18</v>
      </c>
      <c r="Z481" s="25">
        <v>2000</v>
      </c>
      <c r="AA481" s="25" t="s">
        <v>1156</v>
      </c>
      <c r="AB481" s="59"/>
      <c r="AC481" s="18"/>
      <c r="AD481" s="42" t="str">
        <f>IF(ISNA(VLOOKUP(D481,'Liste en forme Garçons'!$C:$C,1,FALSE)),"","*")</f>
        <v>*</v>
      </c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spans="1:46" s="43" customFormat="1" x14ac:dyDescent="0.35">
      <c r="A482" s="65"/>
      <c r="B482" s="101" t="s">
        <v>38</v>
      </c>
      <c r="C482" s="32" t="s">
        <v>375</v>
      </c>
      <c r="D482" s="137" t="s">
        <v>1596</v>
      </c>
      <c r="E482" s="49" t="s">
        <v>327</v>
      </c>
      <c r="F482" s="97" t="str">
        <f>IF(E482="","",IF(COUNTIF(Paramètres!H:H,E482)=1,IF(Paramètres!$E$3=Paramètres!$A$23,"Belfort/Montbéliard",IF(Paramètres!$E$3=Paramètres!$A$24,"Doubs","Franche-Comté")),IF(COUNTIF(Paramètres!I:I,E482)=1,IF(Paramètres!$E$3=Paramètres!$A$23,"Belfort/Montbéliard",IF(Paramètres!$E$3=Paramètres!$A$24,"Belfort","Franche-Comté")),IF(COUNTIF(Paramètres!J:J,E482)=1,IF(Paramètres!$E$3=Paramètres!$A$25,"Franche-Comté","Haute-Saône"),IF(COUNTIF(Paramètres!K:K,E482)=1,IF(Paramètres!$E$3=Paramètres!$A$25,"Franche-Comté","Jura"),IF(COUNTIF(Paramètres!G:G,E482)=1,IF(Paramètres!$E$3=Paramètres!$A$23,"Besançon",IF(Paramètres!$E$3=Paramètres!$A$24,"Doubs","Franche-Comté")),"*** INCONNU ***"))))))</f>
        <v>Franche-Comté</v>
      </c>
      <c r="G482" s="37">
        <f>LOOKUP(Z482-Paramètres!$E$1,Paramètres!$A$1:$A$20)</f>
        <v>-16</v>
      </c>
      <c r="H482" s="37" t="str">
        <f>LOOKUP(G482,Paramètres!$A$1:$B$20)</f>
        <v>J1</v>
      </c>
      <c r="I482" s="37">
        <f t="shared" si="77"/>
        <v>9</v>
      </c>
      <c r="J482" s="116">
        <v>922</v>
      </c>
      <c r="K482" s="25" t="s">
        <v>187</v>
      </c>
      <c r="L482" s="25"/>
      <c r="M482" s="47"/>
      <c r="N482" s="38"/>
      <c r="O482" s="77" t="str">
        <f t="shared" si="78"/>
        <v>80E</v>
      </c>
      <c r="P482" s="91">
        <f t="shared" si="79"/>
        <v>8000000000</v>
      </c>
      <c r="Q482" s="91">
        <f t="shared" si="80"/>
        <v>0</v>
      </c>
      <c r="R482" s="91">
        <f t="shared" si="81"/>
        <v>0</v>
      </c>
      <c r="S482" s="91">
        <f t="shared" si="82"/>
        <v>0</v>
      </c>
      <c r="T482" s="91">
        <f t="shared" si="83"/>
        <v>8000000000</v>
      </c>
      <c r="U482" s="92" t="str">
        <f t="shared" si="84"/>
        <v>80E</v>
      </c>
      <c r="V482" s="93">
        <f t="shared" si="85"/>
        <v>0</v>
      </c>
      <c r="W482" s="92" t="str">
        <f t="shared" si="86"/>
        <v>80E</v>
      </c>
      <c r="X482" s="93">
        <f t="shared" si="87"/>
        <v>0</v>
      </c>
      <c r="Y482" s="36" t="str">
        <f ca="1">LOOKUP(G482,Paramètres!$A$1:$A$20,Paramètres!$C$1:$C$21)</f>
        <v>-18</v>
      </c>
      <c r="Z482" s="25">
        <v>2000</v>
      </c>
      <c r="AA482" s="25" t="s">
        <v>1156</v>
      </c>
      <c r="AB482" s="59"/>
      <c r="AC482" s="18"/>
      <c r="AD482" s="42" t="str">
        <f>IF(ISNA(VLOOKUP(D482,'Liste en forme Garçons'!$C:$C,1,FALSE)),"","*")</f>
        <v>*</v>
      </c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spans="1:46" s="43" customFormat="1" x14ac:dyDescent="0.35">
      <c r="A483" s="65"/>
      <c r="B483" s="94" t="s">
        <v>140</v>
      </c>
      <c r="C483" s="32" t="s">
        <v>762</v>
      </c>
      <c r="D483" s="138" t="s">
        <v>1402</v>
      </c>
      <c r="E483" s="49" t="s">
        <v>842</v>
      </c>
      <c r="F483" s="97" t="str">
        <f>IF(E483="","",IF(COUNTIF(Paramètres!H:H,E483)=1,IF(Paramètres!$E$3=Paramètres!$A$23,"Belfort/Montbéliard",IF(Paramètres!$E$3=Paramètres!$A$24,"Doubs","Franche-Comté")),IF(COUNTIF(Paramètres!I:I,E483)=1,IF(Paramètres!$E$3=Paramètres!$A$23,"Belfort/Montbéliard",IF(Paramètres!$E$3=Paramètres!$A$24,"Belfort","Franche-Comté")),IF(COUNTIF(Paramètres!J:J,E483)=1,IF(Paramètres!$E$3=Paramètres!$A$25,"Franche-Comté","Haute-Saône"),IF(COUNTIF(Paramètres!K:K,E483)=1,IF(Paramètres!$E$3=Paramètres!$A$25,"Franche-Comté","Jura"),IF(COUNTIF(Paramètres!G:G,E483)=1,IF(Paramètres!$E$3=Paramètres!$A$23,"Besançon",IF(Paramètres!$E$3=Paramètres!$A$24,"Doubs","Franche-Comté")),"*** INCONNU ***"))))))</f>
        <v>Franche-Comté</v>
      </c>
      <c r="G483" s="37">
        <f>LOOKUP(Z483-Paramètres!$E$1,Paramètres!$A$1:$A$20)</f>
        <v>-17</v>
      </c>
      <c r="H483" s="37" t="str">
        <f>LOOKUP(G483,Paramètres!$A$1:$B$20)</f>
        <v>J2</v>
      </c>
      <c r="I483" s="37">
        <f t="shared" si="77"/>
        <v>8</v>
      </c>
      <c r="J483" s="116">
        <v>871</v>
      </c>
      <c r="K483" s="47" t="s">
        <v>187</v>
      </c>
      <c r="L483" s="47"/>
      <c r="M483" s="25"/>
      <c r="N483" s="52"/>
      <c r="O483" s="77" t="str">
        <f t="shared" si="78"/>
        <v>80E</v>
      </c>
      <c r="P483" s="91">
        <f t="shared" si="79"/>
        <v>8000000000</v>
      </c>
      <c r="Q483" s="91">
        <f t="shared" si="80"/>
        <v>0</v>
      </c>
      <c r="R483" s="91">
        <f t="shared" si="81"/>
        <v>0</v>
      </c>
      <c r="S483" s="91">
        <f t="shared" si="82"/>
        <v>0</v>
      </c>
      <c r="T483" s="91">
        <f t="shared" si="83"/>
        <v>8000000000</v>
      </c>
      <c r="U483" s="92" t="str">
        <f t="shared" si="84"/>
        <v>80E</v>
      </c>
      <c r="V483" s="93">
        <f t="shared" si="85"/>
        <v>0</v>
      </c>
      <c r="W483" s="92" t="str">
        <f t="shared" si="86"/>
        <v>80E</v>
      </c>
      <c r="X483" s="93">
        <f t="shared" si="87"/>
        <v>0</v>
      </c>
      <c r="Y483" s="36" t="str">
        <f ca="1">LOOKUP(G483,Paramètres!$A$1:$A$20,Paramètres!$C$1:$C$21)</f>
        <v>-18</v>
      </c>
      <c r="Z483" s="25">
        <v>1999</v>
      </c>
      <c r="AA483" s="25" t="s">
        <v>1156</v>
      </c>
      <c r="AB483" s="59"/>
      <c r="AC483" s="18"/>
      <c r="AD483" s="42" t="str">
        <f>IF(ISNA(VLOOKUP(D483,'Liste en forme Garçons'!$C:$C,1,FALSE)),"","*")</f>
        <v>*</v>
      </c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spans="1:46" s="43" customFormat="1" x14ac:dyDescent="0.35">
      <c r="A484" s="65"/>
      <c r="B484" s="94" t="s">
        <v>319</v>
      </c>
      <c r="C484" s="32" t="s">
        <v>991</v>
      </c>
      <c r="D484" s="138" t="s">
        <v>1272</v>
      </c>
      <c r="E484" s="33" t="s">
        <v>1016</v>
      </c>
      <c r="F484" s="97" t="str">
        <f>IF(E484="","",IF(COUNTIF(Paramètres!H:H,E484)=1,IF(Paramètres!$E$3=Paramètres!$A$23,"Belfort/Montbéliard",IF(Paramètres!$E$3=Paramètres!$A$24,"Doubs","Franche-Comté")),IF(COUNTIF(Paramètres!I:I,E484)=1,IF(Paramètres!$E$3=Paramètres!$A$23,"Belfort/Montbéliard",IF(Paramètres!$E$3=Paramètres!$A$24,"Belfort","Franche-Comté")),IF(COUNTIF(Paramètres!J:J,E484)=1,IF(Paramètres!$E$3=Paramètres!$A$25,"Franche-Comté","Haute-Saône"),IF(COUNTIF(Paramètres!K:K,E484)=1,IF(Paramètres!$E$3=Paramètres!$A$25,"Franche-Comté","Jura"),IF(COUNTIF(Paramètres!G:G,E484)=1,IF(Paramètres!$E$3=Paramètres!$A$23,"Besançon",IF(Paramètres!$E$3=Paramètres!$A$24,"Doubs","Franche-Comté")),"*** INCONNU ***"))))))</f>
        <v>Franche-Comté</v>
      </c>
      <c r="G484" s="37">
        <f>LOOKUP(Z484-Paramètres!$E$1,Paramètres!$A$1:$A$20)</f>
        <v>-17</v>
      </c>
      <c r="H484" s="37" t="str">
        <f>LOOKUP(G484,Paramètres!$A$1:$B$20)</f>
        <v>J2</v>
      </c>
      <c r="I484" s="37">
        <f t="shared" si="77"/>
        <v>7</v>
      </c>
      <c r="J484" s="116">
        <v>760</v>
      </c>
      <c r="K484" s="25" t="s">
        <v>187</v>
      </c>
      <c r="L484" s="47"/>
      <c r="M484" s="47"/>
      <c r="N484" s="52"/>
      <c r="O484" s="77" t="str">
        <f t="shared" si="78"/>
        <v>80E</v>
      </c>
      <c r="P484" s="91">
        <f t="shared" si="79"/>
        <v>8000000000</v>
      </c>
      <c r="Q484" s="91">
        <f t="shared" si="80"/>
        <v>0</v>
      </c>
      <c r="R484" s="91">
        <f t="shared" si="81"/>
        <v>0</v>
      </c>
      <c r="S484" s="91">
        <f t="shared" si="82"/>
        <v>0</v>
      </c>
      <c r="T484" s="91">
        <f t="shared" si="83"/>
        <v>8000000000</v>
      </c>
      <c r="U484" s="92" t="str">
        <f t="shared" si="84"/>
        <v>80E</v>
      </c>
      <c r="V484" s="93">
        <f t="shared" si="85"/>
        <v>0</v>
      </c>
      <c r="W484" s="92" t="str">
        <f t="shared" si="86"/>
        <v>80E</v>
      </c>
      <c r="X484" s="93">
        <f t="shared" si="87"/>
        <v>0</v>
      </c>
      <c r="Y484" s="36" t="str">
        <f ca="1">LOOKUP(G484,Paramètres!$A$1:$A$20,Paramètres!$C$1:$C$21)</f>
        <v>-18</v>
      </c>
      <c r="Z484" s="25">
        <v>1999</v>
      </c>
      <c r="AA484" s="25" t="s">
        <v>1156</v>
      </c>
      <c r="AB484" s="59"/>
      <c r="AC484" s="18"/>
      <c r="AD484" s="42" t="str">
        <f>IF(ISNA(VLOOKUP(D484,'Liste en forme Garçons'!$C:$C,1,FALSE)),"","*")</f>
        <v>*</v>
      </c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spans="1:46" s="43" customFormat="1" x14ac:dyDescent="0.35">
      <c r="A485" s="65"/>
      <c r="B485" s="94" t="s">
        <v>430</v>
      </c>
      <c r="C485" s="32" t="s">
        <v>461</v>
      </c>
      <c r="D485" s="138" t="s">
        <v>1658</v>
      </c>
      <c r="E485" s="33" t="s">
        <v>60</v>
      </c>
      <c r="F485" s="97" t="str">
        <f>IF(E485="","",IF(COUNTIF(Paramètres!H:H,E485)=1,IF(Paramètres!$E$3=Paramètres!$A$23,"Belfort/Montbéliard",IF(Paramètres!$E$3=Paramètres!$A$24,"Doubs","Franche-Comté")),IF(COUNTIF(Paramètres!I:I,E485)=1,IF(Paramètres!$E$3=Paramètres!$A$23,"Belfort/Montbéliard",IF(Paramètres!$E$3=Paramètres!$A$24,"Belfort","Franche-Comté")),IF(COUNTIF(Paramètres!J:J,E485)=1,IF(Paramètres!$E$3=Paramètres!$A$25,"Franche-Comté","Haute-Saône"),IF(COUNTIF(Paramètres!K:K,E485)=1,IF(Paramètres!$E$3=Paramètres!$A$25,"Franche-Comté","Jura"),IF(COUNTIF(Paramètres!G:G,E485)=1,IF(Paramètres!$E$3=Paramètres!$A$23,"Besançon",IF(Paramètres!$E$3=Paramètres!$A$24,"Doubs","Franche-Comté")),"*** INCONNU ***"))))))</f>
        <v>Franche-Comté</v>
      </c>
      <c r="G485" s="37">
        <f>LOOKUP(Z485-Paramètres!$E$1,Paramètres!$A$1:$A$20)</f>
        <v>-18</v>
      </c>
      <c r="H485" s="37" t="str">
        <f>LOOKUP(G485,Paramètres!$A$1:$B$20)</f>
        <v>J3</v>
      </c>
      <c r="I485" s="37">
        <f t="shared" si="77"/>
        <v>9</v>
      </c>
      <c r="J485" s="116">
        <v>984</v>
      </c>
      <c r="K485" s="25" t="s">
        <v>216</v>
      </c>
      <c r="L485" s="47"/>
      <c r="M485" s="47"/>
      <c r="N485" s="38"/>
      <c r="O485" s="77" t="str">
        <f t="shared" si="78"/>
        <v>65E</v>
      </c>
      <c r="P485" s="91">
        <f t="shared" si="79"/>
        <v>6500000000</v>
      </c>
      <c r="Q485" s="91">
        <f t="shared" si="80"/>
        <v>0</v>
      </c>
      <c r="R485" s="91">
        <f t="shared" si="81"/>
        <v>0</v>
      </c>
      <c r="S485" s="91">
        <f t="shared" si="82"/>
        <v>0</v>
      </c>
      <c r="T485" s="91">
        <f t="shared" si="83"/>
        <v>6500000000</v>
      </c>
      <c r="U485" s="92" t="str">
        <f t="shared" si="84"/>
        <v>65E</v>
      </c>
      <c r="V485" s="93">
        <f t="shared" si="85"/>
        <v>0</v>
      </c>
      <c r="W485" s="92" t="str">
        <f t="shared" si="86"/>
        <v>65E</v>
      </c>
      <c r="X485" s="93">
        <f t="shared" si="87"/>
        <v>0</v>
      </c>
      <c r="Y485" s="36" t="str">
        <f ca="1">LOOKUP(G485,Paramètres!$A$1:$A$20,Paramètres!$C$1:$C$21)</f>
        <v>-18</v>
      </c>
      <c r="Z485" s="25">
        <v>1998</v>
      </c>
      <c r="AA485" s="25" t="s">
        <v>1156</v>
      </c>
      <c r="AB485" s="59"/>
      <c r="AC485" s="18"/>
      <c r="AD485" s="42" t="str">
        <f>IF(ISNA(VLOOKUP(D485,'Liste en forme Garçons'!$C:$C,1,FALSE)),"","*")</f>
        <v>*</v>
      </c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spans="1:46" s="43" customFormat="1" x14ac:dyDescent="0.35">
      <c r="A486" s="65"/>
      <c r="B486" s="94" t="s">
        <v>455</v>
      </c>
      <c r="C486" s="32" t="s">
        <v>739</v>
      </c>
      <c r="D486" s="138" t="s">
        <v>1480</v>
      </c>
      <c r="E486" s="49" t="s">
        <v>665</v>
      </c>
      <c r="F486" s="97" t="str">
        <f>IF(E486="","",IF(COUNTIF(Paramètres!H:H,E486)=1,IF(Paramètres!$E$3=Paramètres!$A$23,"Belfort/Montbéliard",IF(Paramètres!$E$3=Paramètres!$A$24,"Doubs","Franche-Comté")),IF(COUNTIF(Paramètres!I:I,E486)=1,IF(Paramètres!$E$3=Paramètres!$A$23,"Belfort/Montbéliard",IF(Paramètres!$E$3=Paramètres!$A$24,"Belfort","Franche-Comté")),IF(COUNTIF(Paramètres!J:J,E486)=1,IF(Paramètres!$E$3=Paramètres!$A$25,"Franche-Comté","Haute-Saône"),IF(COUNTIF(Paramètres!K:K,E486)=1,IF(Paramètres!$E$3=Paramètres!$A$25,"Franche-Comté","Jura"),IF(COUNTIF(Paramètres!G:G,E486)=1,IF(Paramètres!$E$3=Paramètres!$A$23,"Besançon",IF(Paramètres!$E$3=Paramètres!$A$24,"Doubs","Franche-Comté")),"*** INCONNU ***"))))))</f>
        <v>Franche-Comté</v>
      </c>
      <c r="G486" s="37">
        <f>LOOKUP(Z486-Paramètres!$E$1,Paramètres!$A$1:$A$20)</f>
        <v>-17</v>
      </c>
      <c r="H486" s="37" t="str">
        <f>LOOKUP(G486,Paramètres!$A$1:$B$20)</f>
        <v>J2</v>
      </c>
      <c r="I486" s="37">
        <f t="shared" si="77"/>
        <v>8</v>
      </c>
      <c r="J486" s="116">
        <v>884</v>
      </c>
      <c r="K486" s="47" t="s">
        <v>216</v>
      </c>
      <c r="L486" s="47"/>
      <c r="M486" s="25"/>
      <c r="N486" s="52"/>
      <c r="O486" s="36" t="str">
        <f t="shared" si="78"/>
        <v>65E</v>
      </c>
      <c r="P486" s="91">
        <f t="shared" si="79"/>
        <v>6500000000</v>
      </c>
      <c r="Q486" s="91">
        <f t="shared" si="80"/>
        <v>0</v>
      </c>
      <c r="R486" s="91">
        <f t="shared" si="81"/>
        <v>0</v>
      </c>
      <c r="S486" s="91">
        <f t="shared" si="82"/>
        <v>0</v>
      </c>
      <c r="T486" s="91">
        <f t="shared" si="83"/>
        <v>6500000000</v>
      </c>
      <c r="U486" s="92" t="str">
        <f t="shared" si="84"/>
        <v>65E</v>
      </c>
      <c r="V486" s="93">
        <f t="shared" si="85"/>
        <v>0</v>
      </c>
      <c r="W486" s="92" t="str">
        <f t="shared" si="86"/>
        <v>65E</v>
      </c>
      <c r="X486" s="93">
        <f t="shared" si="87"/>
        <v>0</v>
      </c>
      <c r="Y486" s="36" t="str">
        <f ca="1">LOOKUP(G486,Paramètres!$A$1:$A$20,Paramètres!$C$1:$C$21)</f>
        <v>-18</v>
      </c>
      <c r="Z486" s="25">
        <v>1999</v>
      </c>
      <c r="AA486" s="25" t="s">
        <v>1156</v>
      </c>
      <c r="AB486" s="59"/>
      <c r="AC486" s="18"/>
      <c r="AD486" s="42" t="str">
        <f>IF(ISNA(VLOOKUP(D486,'Liste en forme Garçons'!$C:$C,1,FALSE)),"","*")</f>
        <v>*</v>
      </c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spans="1:46" s="43" customFormat="1" x14ac:dyDescent="0.35">
      <c r="A487" s="65"/>
      <c r="B487" s="94" t="s">
        <v>118</v>
      </c>
      <c r="C487" s="32" t="s">
        <v>807</v>
      </c>
      <c r="D487" s="138" t="s">
        <v>1412</v>
      </c>
      <c r="E487" s="49" t="s">
        <v>864</v>
      </c>
      <c r="F487" s="97" t="str">
        <f>IF(E487="","",IF(COUNTIF(Paramètres!H:H,E487)=1,IF(Paramètres!$E$3=Paramètres!$A$23,"Belfort/Montbéliard",IF(Paramètres!$E$3=Paramètres!$A$24,"Doubs","Franche-Comté")),IF(COUNTIF(Paramètres!I:I,E487)=1,IF(Paramètres!$E$3=Paramètres!$A$23,"Belfort/Montbéliard",IF(Paramètres!$E$3=Paramètres!$A$24,"Belfort","Franche-Comté")),IF(COUNTIF(Paramètres!J:J,E487)=1,IF(Paramètres!$E$3=Paramètres!$A$25,"Franche-Comté","Haute-Saône"),IF(COUNTIF(Paramètres!K:K,E487)=1,IF(Paramètres!$E$3=Paramètres!$A$25,"Franche-Comté","Jura"),IF(COUNTIF(Paramètres!G:G,E487)=1,IF(Paramètres!$E$3=Paramètres!$A$23,"Besançon",IF(Paramètres!$E$3=Paramètres!$A$24,"Doubs","Franche-Comté")),"*** INCONNU ***"))))))</f>
        <v>Franche-Comté</v>
      </c>
      <c r="G487" s="37">
        <f>LOOKUP(Z487-Paramètres!$E$1,Paramètres!$A$1:$A$20)</f>
        <v>-17</v>
      </c>
      <c r="H487" s="37" t="str">
        <f>LOOKUP(G487,Paramètres!$A$1:$B$20)</f>
        <v>J2</v>
      </c>
      <c r="I487" s="37">
        <f t="shared" si="77"/>
        <v>7</v>
      </c>
      <c r="J487" s="116">
        <v>715</v>
      </c>
      <c r="K487" s="47" t="s">
        <v>216</v>
      </c>
      <c r="L487" s="47"/>
      <c r="M487" s="25"/>
      <c r="N487" s="52"/>
      <c r="O487" s="77" t="str">
        <f t="shared" si="78"/>
        <v>65E</v>
      </c>
      <c r="P487" s="91">
        <f t="shared" si="79"/>
        <v>6500000000</v>
      </c>
      <c r="Q487" s="91">
        <f t="shared" si="80"/>
        <v>0</v>
      </c>
      <c r="R487" s="91">
        <f t="shared" si="81"/>
        <v>0</v>
      </c>
      <c r="S487" s="91">
        <f t="shared" si="82"/>
        <v>0</v>
      </c>
      <c r="T487" s="91">
        <f t="shared" si="83"/>
        <v>6500000000</v>
      </c>
      <c r="U487" s="92" t="str">
        <f t="shared" si="84"/>
        <v>65E</v>
      </c>
      <c r="V487" s="93">
        <f t="shared" si="85"/>
        <v>0</v>
      </c>
      <c r="W487" s="92" t="str">
        <f t="shared" si="86"/>
        <v>65E</v>
      </c>
      <c r="X487" s="93">
        <f t="shared" si="87"/>
        <v>0</v>
      </c>
      <c r="Y487" s="36" t="str">
        <f ca="1">LOOKUP(G487,Paramètres!$A$1:$A$20,Paramètres!$C$1:$C$21)</f>
        <v>-18</v>
      </c>
      <c r="Z487" s="25">
        <v>1999</v>
      </c>
      <c r="AA487" s="25" t="s">
        <v>1156</v>
      </c>
      <c r="AB487" s="59"/>
      <c r="AC487" s="18"/>
      <c r="AD487" s="42" t="str">
        <f>IF(ISNA(VLOOKUP(D487,'Liste en forme Garçons'!$C:$C,1,FALSE)),"","*")</f>
        <v>*</v>
      </c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spans="1:46" s="43" customFormat="1" x14ac:dyDescent="0.35">
      <c r="A488" s="65"/>
      <c r="B488" s="94" t="s">
        <v>88</v>
      </c>
      <c r="C488" s="32" t="s">
        <v>916</v>
      </c>
      <c r="D488" s="138" t="s">
        <v>1306</v>
      </c>
      <c r="E488" s="33" t="s">
        <v>1017</v>
      </c>
      <c r="F488" s="97" t="str">
        <f>IF(E488="","",IF(COUNTIF(Paramètres!H:H,E488)=1,IF(Paramètres!$E$3=Paramètres!$A$23,"Belfort/Montbéliard",IF(Paramètres!$E$3=Paramètres!$A$24,"Doubs","Franche-Comté")),IF(COUNTIF(Paramètres!I:I,E488)=1,IF(Paramètres!$E$3=Paramètres!$A$23,"Belfort/Montbéliard",IF(Paramètres!$E$3=Paramètres!$A$24,"Belfort","Franche-Comté")),IF(COUNTIF(Paramètres!J:J,E488)=1,IF(Paramètres!$E$3=Paramètres!$A$25,"Franche-Comté","Haute-Saône"),IF(COUNTIF(Paramètres!K:K,E488)=1,IF(Paramètres!$E$3=Paramètres!$A$25,"Franche-Comté","Jura"),IF(COUNTIF(Paramètres!G:G,E488)=1,IF(Paramètres!$E$3=Paramètres!$A$23,"Besançon",IF(Paramètres!$E$3=Paramètres!$A$24,"Doubs","Franche-Comté")),"*** INCONNU ***"))))))</f>
        <v>Franche-Comté</v>
      </c>
      <c r="G488" s="37">
        <f>LOOKUP(Z488-Paramètres!$E$1,Paramètres!$A$1:$A$20)</f>
        <v>-16</v>
      </c>
      <c r="H488" s="37" t="str">
        <f>LOOKUP(G488,Paramètres!$A$1:$B$20)</f>
        <v>J1</v>
      </c>
      <c r="I488" s="37">
        <f t="shared" si="77"/>
        <v>6</v>
      </c>
      <c r="J488" s="116">
        <v>690</v>
      </c>
      <c r="K488" s="25" t="s">
        <v>601</v>
      </c>
      <c r="L488" s="47"/>
      <c r="M488" s="47"/>
      <c r="N488" s="52"/>
      <c r="O488" s="77" t="str">
        <f t="shared" si="78"/>
        <v>60E</v>
      </c>
      <c r="P488" s="91">
        <f t="shared" si="79"/>
        <v>6000000000</v>
      </c>
      <c r="Q488" s="91">
        <f t="shared" si="80"/>
        <v>0</v>
      </c>
      <c r="R488" s="91">
        <f t="shared" si="81"/>
        <v>0</v>
      </c>
      <c r="S488" s="91">
        <f t="shared" si="82"/>
        <v>0</v>
      </c>
      <c r="T488" s="91">
        <f t="shared" si="83"/>
        <v>6000000000</v>
      </c>
      <c r="U488" s="92" t="str">
        <f t="shared" si="84"/>
        <v>60E</v>
      </c>
      <c r="V488" s="93">
        <f t="shared" si="85"/>
        <v>0</v>
      </c>
      <c r="W488" s="92" t="str">
        <f t="shared" si="86"/>
        <v>60E</v>
      </c>
      <c r="X488" s="93">
        <f t="shared" si="87"/>
        <v>0</v>
      </c>
      <c r="Y488" s="36" t="str">
        <f ca="1">LOOKUP(G488,Paramètres!$A$1:$A$20,Paramètres!$C$1:$C$21)</f>
        <v>-18</v>
      </c>
      <c r="Z488" s="25">
        <v>2000</v>
      </c>
      <c r="AA488" s="25" t="s">
        <v>1156</v>
      </c>
      <c r="AB488" s="59"/>
      <c r="AC488" s="18"/>
      <c r="AD488" s="42" t="str">
        <f>IF(ISNA(VLOOKUP(D488,'Liste en forme Garçons'!$C:$C,1,FALSE)),"","*")</f>
        <v>*</v>
      </c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spans="1:46" s="43" customFormat="1" x14ac:dyDescent="0.35">
      <c r="A489" s="65"/>
      <c r="B489" s="94" t="s">
        <v>174</v>
      </c>
      <c r="C489" s="32" t="s">
        <v>175</v>
      </c>
      <c r="D489" s="139" t="s">
        <v>1702</v>
      </c>
      <c r="E489" s="33" t="s">
        <v>70</v>
      </c>
      <c r="F489" s="97" t="str">
        <f>IF(E489="","",IF(COUNTIF(Paramètres!H:H,E489)=1,IF(Paramètres!$E$3=Paramètres!$A$23,"Belfort/Montbéliard",IF(Paramètres!$E$3=Paramètres!$A$24,"Doubs","Franche-Comté")),IF(COUNTIF(Paramètres!I:I,E489)=1,IF(Paramètres!$E$3=Paramètres!$A$23,"Belfort/Montbéliard",IF(Paramètres!$E$3=Paramètres!$A$24,"Belfort","Franche-Comté")),IF(COUNTIF(Paramètres!J:J,E489)=1,IF(Paramètres!$E$3=Paramètres!$A$25,"Franche-Comté","Haute-Saône"),IF(COUNTIF(Paramètres!K:K,E489)=1,IF(Paramètres!$E$3=Paramètres!$A$25,"Franche-Comté","Jura"),IF(COUNTIF(Paramètres!G:G,E489)=1,IF(Paramètres!$E$3=Paramètres!$A$23,"Besançon",IF(Paramètres!$E$3=Paramètres!$A$24,"Doubs","Franche-Comté")),"*** INCONNU ***"))))))</f>
        <v>Franche-Comté</v>
      </c>
      <c r="G489" s="37">
        <f>LOOKUP(Z489-Paramètres!$E$1,Paramètres!$A$1:$A$20)</f>
        <v>-17</v>
      </c>
      <c r="H489" s="37" t="str">
        <f>LOOKUP(G489,Paramètres!$A$1:$B$20)</f>
        <v>J2</v>
      </c>
      <c r="I489" s="37">
        <f t="shared" si="77"/>
        <v>8</v>
      </c>
      <c r="J489" s="116">
        <v>889</v>
      </c>
      <c r="K489" s="47" t="s">
        <v>190</v>
      </c>
      <c r="L489" s="47"/>
      <c r="M489" s="47"/>
      <c r="N489" s="38"/>
      <c r="O489" s="77" t="str">
        <f t="shared" si="78"/>
        <v>50E</v>
      </c>
      <c r="P489" s="91">
        <f t="shared" si="79"/>
        <v>5000000000</v>
      </c>
      <c r="Q489" s="91">
        <f t="shared" si="80"/>
        <v>0</v>
      </c>
      <c r="R489" s="91">
        <f t="shared" si="81"/>
        <v>0</v>
      </c>
      <c r="S489" s="91">
        <f t="shared" si="82"/>
        <v>0</v>
      </c>
      <c r="T489" s="91">
        <f t="shared" si="83"/>
        <v>5000000000</v>
      </c>
      <c r="U489" s="92" t="str">
        <f t="shared" si="84"/>
        <v>50E</v>
      </c>
      <c r="V489" s="93">
        <f t="shared" si="85"/>
        <v>0</v>
      </c>
      <c r="W489" s="92" t="str">
        <f t="shared" si="86"/>
        <v>50E</v>
      </c>
      <c r="X489" s="93">
        <f t="shared" si="87"/>
        <v>0</v>
      </c>
      <c r="Y489" s="36" t="str">
        <f ca="1">LOOKUP(G489,Paramètres!$A$1:$A$20,Paramètres!$C$1:$C$21)</f>
        <v>-18</v>
      </c>
      <c r="Z489" s="25">
        <v>1999</v>
      </c>
      <c r="AA489" s="25" t="s">
        <v>1156</v>
      </c>
      <c r="AB489" s="59"/>
      <c r="AC489" s="18"/>
      <c r="AD489" s="42" t="str">
        <f>IF(ISNA(VLOOKUP(D489,'Liste en forme Garçons'!$C:$C,1,FALSE)),"","*")</f>
        <v>*</v>
      </c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spans="1:46" s="43" customFormat="1" x14ac:dyDescent="0.35">
      <c r="A490" s="65"/>
      <c r="B490" s="94" t="s">
        <v>729</v>
      </c>
      <c r="C490" s="32" t="s">
        <v>730</v>
      </c>
      <c r="D490" s="138" t="s">
        <v>1488</v>
      </c>
      <c r="E490" s="49" t="s">
        <v>672</v>
      </c>
      <c r="F490" s="97" t="str">
        <f>IF(E490="","",IF(COUNTIF(Paramètres!H:H,E490)=1,IF(Paramètres!$E$3=Paramètres!$A$23,"Belfort/Montbéliard",IF(Paramètres!$E$3=Paramètres!$A$24,"Doubs","Franche-Comté")),IF(COUNTIF(Paramètres!I:I,E490)=1,IF(Paramètres!$E$3=Paramètres!$A$23,"Belfort/Montbéliard",IF(Paramètres!$E$3=Paramètres!$A$24,"Belfort","Franche-Comté")),IF(COUNTIF(Paramètres!J:J,E490)=1,IF(Paramètres!$E$3=Paramètres!$A$25,"Franche-Comté","Haute-Saône"),IF(COUNTIF(Paramètres!K:K,E490)=1,IF(Paramètres!$E$3=Paramètres!$A$25,"Franche-Comté","Jura"),IF(COUNTIF(Paramètres!G:G,E490)=1,IF(Paramètres!$E$3=Paramètres!$A$23,"Besançon",IF(Paramètres!$E$3=Paramètres!$A$24,"Doubs","Franche-Comté")),"*** INCONNU ***"))))))</f>
        <v>Franche-Comté</v>
      </c>
      <c r="G490" s="37">
        <f>LOOKUP(Z490-Paramètres!$E$1,Paramètres!$A$1:$A$20)</f>
        <v>-16</v>
      </c>
      <c r="H490" s="37" t="str">
        <f>LOOKUP(G490,Paramètres!$A$1:$B$20)</f>
        <v>J1</v>
      </c>
      <c r="I490" s="37">
        <f t="shared" si="77"/>
        <v>7</v>
      </c>
      <c r="J490" s="116">
        <v>774</v>
      </c>
      <c r="K490" s="47" t="s">
        <v>190</v>
      </c>
      <c r="L490" s="47"/>
      <c r="M490" s="25"/>
      <c r="N490" s="52"/>
      <c r="O490" s="77" t="str">
        <f t="shared" si="78"/>
        <v>50E</v>
      </c>
      <c r="P490" s="91">
        <f t="shared" si="79"/>
        <v>5000000000</v>
      </c>
      <c r="Q490" s="91">
        <f t="shared" si="80"/>
        <v>0</v>
      </c>
      <c r="R490" s="91">
        <f t="shared" si="81"/>
        <v>0</v>
      </c>
      <c r="S490" s="91">
        <f t="shared" si="82"/>
        <v>0</v>
      </c>
      <c r="T490" s="91">
        <f t="shared" si="83"/>
        <v>5000000000</v>
      </c>
      <c r="U490" s="92" t="str">
        <f t="shared" si="84"/>
        <v>50E</v>
      </c>
      <c r="V490" s="93">
        <f t="shared" si="85"/>
        <v>0</v>
      </c>
      <c r="W490" s="92" t="str">
        <f t="shared" si="86"/>
        <v>50E</v>
      </c>
      <c r="X490" s="93">
        <f t="shared" si="87"/>
        <v>0</v>
      </c>
      <c r="Y490" s="36" t="str">
        <f ca="1">LOOKUP(G490,Paramètres!$A$1:$A$20,Paramètres!$C$1:$C$21)</f>
        <v>-18</v>
      </c>
      <c r="Z490" s="25">
        <v>2000</v>
      </c>
      <c r="AA490" s="25" t="s">
        <v>1156</v>
      </c>
      <c r="AB490" s="59"/>
      <c r="AC490" s="18"/>
      <c r="AD490" s="42" t="str">
        <f>IF(ISNA(VLOOKUP(D490,'Liste en forme Garçons'!$C:$C,1,FALSE)),"","*")</f>
        <v>*</v>
      </c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spans="1:46" s="43" customFormat="1" x14ac:dyDescent="0.35">
      <c r="A491" s="65"/>
      <c r="B491" s="94" t="s">
        <v>34</v>
      </c>
      <c r="C491" s="32" t="s">
        <v>432</v>
      </c>
      <c r="D491" s="138" t="s">
        <v>1456</v>
      </c>
      <c r="E491" s="49" t="s">
        <v>1129</v>
      </c>
      <c r="F491" s="97" t="str">
        <f>IF(E491="","",IF(COUNTIF(Paramètres!H:H,E491)=1,IF(Paramètres!$E$3=Paramètres!$A$23,"Belfort/Montbéliard",IF(Paramètres!$E$3=Paramètres!$A$24,"Doubs","Franche-Comté")),IF(COUNTIF(Paramètres!I:I,E491)=1,IF(Paramètres!$E$3=Paramètres!$A$23,"Belfort/Montbéliard",IF(Paramètres!$E$3=Paramètres!$A$24,"Belfort","Franche-Comté")),IF(COUNTIF(Paramètres!J:J,E491)=1,IF(Paramètres!$E$3=Paramètres!$A$25,"Franche-Comté","Haute-Saône"),IF(COUNTIF(Paramètres!K:K,E491)=1,IF(Paramètres!$E$3=Paramètres!$A$25,"Franche-Comté","Jura"),IF(COUNTIF(Paramètres!G:G,E491)=1,IF(Paramètres!$E$3=Paramètres!$A$23,"Besançon",IF(Paramètres!$E$3=Paramètres!$A$24,"Doubs","Franche-Comté")),"*** INCONNU ***"))))))</f>
        <v>Franche-Comté</v>
      </c>
      <c r="G491" s="37">
        <f>LOOKUP(Z491-Paramètres!$E$1,Paramètres!$A$1:$A$20)</f>
        <v>-18</v>
      </c>
      <c r="H491" s="37" t="str">
        <f>LOOKUP(G491,Paramètres!$A$1:$B$20)</f>
        <v>J3</v>
      </c>
      <c r="I491" s="37">
        <f t="shared" si="77"/>
        <v>6</v>
      </c>
      <c r="J491" s="116">
        <v>622</v>
      </c>
      <c r="K491" s="47" t="s">
        <v>190</v>
      </c>
      <c r="L491" s="47"/>
      <c r="M491" s="25"/>
      <c r="N491" s="52"/>
      <c r="O491" s="77" t="str">
        <f t="shared" si="78"/>
        <v>50E</v>
      </c>
      <c r="P491" s="91">
        <f t="shared" si="79"/>
        <v>5000000000</v>
      </c>
      <c r="Q491" s="91">
        <f t="shared" si="80"/>
        <v>0</v>
      </c>
      <c r="R491" s="91">
        <f t="shared" si="81"/>
        <v>0</v>
      </c>
      <c r="S491" s="91">
        <f t="shared" si="82"/>
        <v>0</v>
      </c>
      <c r="T491" s="91">
        <f t="shared" si="83"/>
        <v>5000000000</v>
      </c>
      <c r="U491" s="92" t="str">
        <f t="shared" si="84"/>
        <v>50E</v>
      </c>
      <c r="V491" s="93">
        <f t="shared" si="85"/>
        <v>0</v>
      </c>
      <c r="W491" s="92" t="str">
        <f t="shared" si="86"/>
        <v>50E</v>
      </c>
      <c r="X491" s="93">
        <f t="shared" si="87"/>
        <v>0</v>
      </c>
      <c r="Y491" s="36" t="str">
        <f ca="1">LOOKUP(G491,Paramètres!$A$1:$A$20,Paramètres!$C$1:$C$21)</f>
        <v>-18</v>
      </c>
      <c r="Z491" s="25">
        <v>1998</v>
      </c>
      <c r="AA491" s="25" t="s">
        <v>1156</v>
      </c>
      <c r="AB491" s="59"/>
      <c r="AC491" s="18"/>
      <c r="AD491" s="42" t="str">
        <f>IF(ISNA(VLOOKUP(D491,'Liste en forme Garçons'!$C:$C,1,FALSE)),"","*")</f>
        <v>*</v>
      </c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spans="1:46" s="43" customFormat="1" x14ac:dyDescent="0.35">
      <c r="A492" s="65"/>
      <c r="B492" s="94" t="s">
        <v>19</v>
      </c>
      <c r="C492" s="32" t="s">
        <v>933</v>
      </c>
      <c r="D492" s="138" t="s">
        <v>1276</v>
      </c>
      <c r="E492" s="33" t="s">
        <v>1023</v>
      </c>
      <c r="F492" s="97" t="str">
        <f>IF(E492="","",IF(COUNTIF(Paramètres!H:H,E492)=1,IF(Paramètres!$E$3=Paramètres!$A$23,"Belfort/Montbéliard",IF(Paramètres!$E$3=Paramètres!$A$24,"Doubs","Franche-Comté")),IF(COUNTIF(Paramètres!I:I,E492)=1,IF(Paramètres!$E$3=Paramètres!$A$23,"Belfort/Montbéliard",IF(Paramètres!$E$3=Paramètres!$A$24,"Belfort","Franche-Comté")),IF(COUNTIF(Paramètres!J:J,E492)=1,IF(Paramètres!$E$3=Paramètres!$A$25,"Franche-Comté","Haute-Saône"),IF(COUNTIF(Paramètres!K:K,E492)=1,IF(Paramètres!$E$3=Paramètres!$A$25,"Franche-Comté","Jura"),IF(COUNTIF(Paramètres!G:G,E492)=1,IF(Paramètres!$E$3=Paramètres!$A$23,"Besançon",IF(Paramètres!$E$3=Paramètres!$A$24,"Doubs","Franche-Comté")),"*** INCONNU ***"))))))</f>
        <v>Franche-Comté</v>
      </c>
      <c r="G492" s="37">
        <f>LOOKUP(Z492-Paramètres!$E$1,Paramètres!$A$1:$A$20)</f>
        <v>-16</v>
      </c>
      <c r="H492" s="37" t="str">
        <f>LOOKUP(G492,Paramètres!$A$1:$B$20)</f>
        <v>J1</v>
      </c>
      <c r="I492" s="37">
        <f t="shared" si="77"/>
        <v>5</v>
      </c>
      <c r="J492" s="116">
        <v>598</v>
      </c>
      <c r="K492" s="25" t="s">
        <v>643</v>
      </c>
      <c r="L492" s="47"/>
      <c r="M492" s="47"/>
      <c r="N492" s="52"/>
      <c r="O492" s="77" t="str">
        <f t="shared" si="78"/>
        <v>45E</v>
      </c>
      <c r="P492" s="91">
        <f t="shared" si="79"/>
        <v>4500000000</v>
      </c>
      <c r="Q492" s="91">
        <f t="shared" si="80"/>
        <v>0</v>
      </c>
      <c r="R492" s="91">
        <f t="shared" si="81"/>
        <v>0</v>
      </c>
      <c r="S492" s="91">
        <f t="shared" si="82"/>
        <v>0</v>
      </c>
      <c r="T492" s="91">
        <f t="shared" si="83"/>
        <v>4500000000</v>
      </c>
      <c r="U492" s="92" t="str">
        <f t="shared" si="84"/>
        <v>45E</v>
      </c>
      <c r="V492" s="93">
        <f t="shared" si="85"/>
        <v>0</v>
      </c>
      <c r="W492" s="92" t="str">
        <f t="shared" si="86"/>
        <v>45E</v>
      </c>
      <c r="X492" s="93">
        <f t="shared" si="87"/>
        <v>0</v>
      </c>
      <c r="Y492" s="36" t="str">
        <f ca="1">LOOKUP(G492,Paramètres!$A$1:$A$20,Paramètres!$C$1:$C$21)</f>
        <v>-18</v>
      </c>
      <c r="Z492" s="25">
        <v>2000</v>
      </c>
      <c r="AA492" s="25" t="s">
        <v>1156</v>
      </c>
      <c r="AB492" s="59"/>
      <c r="AC492" s="42"/>
      <c r="AD492" s="42" t="str">
        <f>IF(ISNA(VLOOKUP(D492,'Liste en forme Garçons'!$C:$C,1,FALSE)),"","*")</f>
        <v>*</v>
      </c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</row>
    <row r="493" spans="1:46" s="43" customFormat="1" x14ac:dyDescent="0.35">
      <c r="A493" s="65"/>
      <c r="B493" s="94" t="s">
        <v>26</v>
      </c>
      <c r="C493" s="32" t="s">
        <v>107</v>
      </c>
      <c r="D493" s="177" t="s">
        <v>1672</v>
      </c>
      <c r="E493" s="133" t="s">
        <v>86</v>
      </c>
      <c r="F493" s="97" t="str">
        <f>IF(E493="","",IF(COUNTIF(Paramètres!H:H,E493)=1,IF(Paramètres!$E$3=Paramètres!$A$23,"Belfort/Montbéliard",IF(Paramètres!$E$3=Paramètres!$A$24,"Doubs","Franche-Comté")),IF(COUNTIF(Paramètres!I:I,E493)=1,IF(Paramètres!$E$3=Paramètres!$A$23,"Belfort/Montbéliard",IF(Paramètres!$E$3=Paramètres!$A$24,"Belfort","Franche-Comté")),IF(COUNTIF(Paramètres!J:J,E493)=1,IF(Paramètres!$E$3=Paramètres!$A$25,"Franche-Comté","Haute-Saône"),IF(COUNTIF(Paramètres!K:K,E493)=1,IF(Paramètres!$E$3=Paramètres!$A$25,"Franche-Comté","Jura"),IF(COUNTIF(Paramètres!G:G,E493)=1,IF(Paramètres!$E$3=Paramètres!$A$23,"Besançon",IF(Paramètres!$E$3=Paramètres!$A$24,"Doubs","Franche-Comté")),"*** INCONNU ***"))))))</f>
        <v>Franche-Comté</v>
      </c>
      <c r="G493" s="37">
        <f>LOOKUP(Z493-Paramètres!$E$1,Paramètres!$A$1:$A$20)</f>
        <v>-17</v>
      </c>
      <c r="H493" s="37" t="str">
        <f>LOOKUP(G493,Paramètres!$A$1:$B$20)</f>
        <v>J2</v>
      </c>
      <c r="I493" s="37">
        <f t="shared" si="77"/>
        <v>10</v>
      </c>
      <c r="J493" s="119">
        <v>1092</v>
      </c>
      <c r="K493" s="55" t="s">
        <v>188</v>
      </c>
      <c r="L493" s="55"/>
      <c r="M493" s="89"/>
      <c r="N493" s="38"/>
      <c r="O493" s="77" t="str">
        <f t="shared" si="78"/>
        <v>40E</v>
      </c>
      <c r="P493" s="91">
        <f t="shared" si="79"/>
        <v>4000000000</v>
      </c>
      <c r="Q493" s="91">
        <f t="shared" si="80"/>
        <v>0</v>
      </c>
      <c r="R493" s="91">
        <f t="shared" si="81"/>
        <v>0</v>
      </c>
      <c r="S493" s="91">
        <f t="shared" si="82"/>
        <v>0</v>
      </c>
      <c r="T493" s="91">
        <f t="shared" si="83"/>
        <v>4000000000</v>
      </c>
      <c r="U493" s="92" t="str">
        <f t="shared" si="84"/>
        <v>40E</v>
      </c>
      <c r="V493" s="93">
        <f t="shared" si="85"/>
        <v>0</v>
      </c>
      <c r="W493" s="92" t="str">
        <f t="shared" si="86"/>
        <v>40E</v>
      </c>
      <c r="X493" s="93">
        <f t="shared" si="87"/>
        <v>0</v>
      </c>
      <c r="Y493" s="36" t="str">
        <f ca="1">LOOKUP(G493,Paramètres!$A$1:$A$20,Paramètres!$C$1:$C$21)</f>
        <v>-18</v>
      </c>
      <c r="Z493" s="25">
        <v>1999</v>
      </c>
      <c r="AA493" s="25" t="s">
        <v>1156</v>
      </c>
      <c r="AB493" s="59"/>
      <c r="AC493" s="42"/>
      <c r="AD493" s="42" t="str">
        <f>IF(ISNA(VLOOKUP(D493,'Liste en forme Garçons'!$C:$C,1,FALSE)),"","*")</f>
        <v>*</v>
      </c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</row>
    <row r="494" spans="1:46" s="43" customFormat="1" x14ac:dyDescent="0.35">
      <c r="A494" s="65"/>
      <c r="B494" s="101" t="s">
        <v>9</v>
      </c>
      <c r="C494" s="32" t="s">
        <v>378</v>
      </c>
      <c r="D494" s="135" t="s">
        <v>1612</v>
      </c>
      <c r="E494" s="45" t="s">
        <v>334</v>
      </c>
      <c r="F494" s="97" t="str">
        <f>IF(E494="","",IF(COUNTIF(Paramètres!H:H,E494)=1,IF(Paramètres!$E$3=Paramètres!$A$23,"Belfort/Montbéliard",IF(Paramètres!$E$3=Paramètres!$A$24,"Doubs","Franche-Comté")),IF(COUNTIF(Paramètres!I:I,E494)=1,IF(Paramètres!$E$3=Paramètres!$A$23,"Belfort/Montbéliard",IF(Paramètres!$E$3=Paramètres!$A$24,"Belfort","Franche-Comté")),IF(COUNTIF(Paramètres!J:J,E494)=1,IF(Paramètres!$E$3=Paramètres!$A$25,"Franche-Comté","Haute-Saône"),IF(COUNTIF(Paramètres!K:K,E494)=1,IF(Paramètres!$E$3=Paramètres!$A$25,"Franche-Comté","Jura"),IF(COUNTIF(Paramètres!G:G,E494)=1,IF(Paramètres!$E$3=Paramètres!$A$23,"Besançon",IF(Paramètres!$E$3=Paramètres!$A$24,"Doubs","Franche-Comté")),"*** INCONNU ***"))))))</f>
        <v>Franche-Comté</v>
      </c>
      <c r="G494" s="37">
        <f>LOOKUP(Z494-Paramètres!$E$1,Paramètres!$A$1:$A$20)</f>
        <v>-16</v>
      </c>
      <c r="H494" s="37" t="str">
        <f>LOOKUP(G494,Paramètres!$A$1:$B$20)</f>
        <v>J1</v>
      </c>
      <c r="I494" s="37">
        <f t="shared" si="77"/>
        <v>9</v>
      </c>
      <c r="J494" s="116">
        <v>915</v>
      </c>
      <c r="K494" s="52" t="s">
        <v>188</v>
      </c>
      <c r="L494" s="52"/>
      <c r="M494" s="38"/>
      <c r="N494" s="38"/>
      <c r="O494" s="36" t="str">
        <f t="shared" si="78"/>
        <v>40E</v>
      </c>
      <c r="P494" s="91">
        <f t="shared" si="79"/>
        <v>4000000000</v>
      </c>
      <c r="Q494" s="91">
        <f t="shared" si="80"/>
        <v>0</v>
      </c>
      <c r="R494" s="91">
        <f t="shared" si="81"/>
        <v>0</v>
      </c>
      <c r="S494" s="91">
        <f t="shared" si="82"/>
        <v>0</v>
      </c>
      <c r="T494" s="91">
        <f t="shared" si="83"/>
        <v>4000000000</v>
      </c>
      <c r="U494" s="92" t="str">
        <f t="shared" si="84"/>
        <v>40E</v>
      </c>
      <c r="V494" s="93">
        <f t="shared" si="85"/>
        <v>0</v>
      </c>
      <c r="W494" s="92" t="str">
        <f t="shared" si="86"/>
        <v>40E</v>
      </c>
      <c r="X494" s="93">
        <f t="shared" si="87"/>
        <v>0</v>
      </c>
      <c r="Y494" s="36" t="str">
        <f ca="1">LOOKUP(G494,Paramètres!$A$1:$A$20,Paramètres!$C$1:$C$21)</f>
        <v>-18</v>
      </c>
      <c r="Z494" s="25">
        <v>2000</v>
      </c>
      <c r="AA494" s="25" t="s">
        <v>1156</v>
      </c>
      <c r="AB494" s="59"/>
      <c r="AC494" s="42"/>
      <c r="AD494" s="42" t="str">
        <f>IF(ISNA(VLOOKUP(D494,'Liste en forme Garçons'!$C:$C,1,FALSE)),"","*")</f>
        <v>*</v>
      </c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</row>
    <row r="495" spans="1:46" s="43" customFormat="1" x14ac:dyDescent="0.35">
      <c r="A495" s="65"/>
      <c r="B495" s="94" t="s">
        <v>29</v>
      </c>
      <c r="C495" s="32" t="s">
        <v>805</v>
      </c>
      <c r="D495" s="136" t="s">
        <v>1423</v>
      </c>
      <c r="E495" s="45" t="s">
        <v>841</v>
      </c>
      <c r="F495" s="97" t="str">
        <f>IF(E495="","",IF(COUNTIF(Paramètres!H:H,E495)=1,IF(Paramètres!$E$3=Paramètres!$A$23,"Belfort/Montbéliard",IF(Paramètres!$E$3=Paramètres!$A$24,"Doubs","Franche-Comté")),IF(COUNTIF(Paramètres!I:I,E495)=1,IF(Paramètres!$E$3=Paramètres!$A$23,"Belfort/Montbéliard",IF(Paramètres!$E$3=Paramètres!$A$24,"Belfort","Franche-Comté")),IF(COUNTIF(Paramètres!J:J,E495)=1,IF(Paramètres!$E$3=Paramètres!$A$25,"Franche-Comté","Haute-Saône"),IF(COUNTIF(Paramètres!K:K,E495)=1,IF(Paramètres!$E$3=Paramètres!$A$25,"Franche-Comté","Jura"),IF(COUNTIF(Paramètres!G:G,E495)=1,IF(Paramètres!$E$3=Paramètres!$A$23,"Besançon",IF(Paramètres!$E$3=Paramètres!$A$24,"Doubs","Franche-Comté")),"*** INCONNU ***"))))))</f>
        <v>Franche-Comté</v>
      </c>
      <c r="G495" s="37">
        <f>LOOKUP(Z495-Paramètres!$E$1,Paramètres!$A$1:$A$20)</f>
        <v>-17</v>
      </c>
      <c r="H495" s="37" t="str">
        <f>LOOKUP(G495,Paramètres!$A$1:$B$20)</f>
        <v>J2</v>
      </c>
      <c r="I495" s="37">
        <f t="shared" si="77"/>
        <v>6</v>
      </c>
      <c r="J495" s="118">
        <v>678</v>
      </c>
      <c r="K495" s="47" t="s">
        <v>188</v>
      </c>
      <c r="L495" s="47"/>
      <c r="M495" s="25"/>
      <c r="N495" s="52"/>
      <c r="O495" s="77" t="str">
        <f t="shared" si="78"/>
        <v>40E</v>
      </c>
      <c r="P495" s="91">
        <f t="shared" si="79"/>
        <v>4000000000</v>
      </c>
      <c r="Q495" s="91">
        <f t="shared" si="80"/>
        <v>0</v>
      </c>
      <c r="R495" s="91">
        <f t="shared" si="81"/>
        <v>0</v>
      </c>
      <c r="S495" s="91">
        <f t="shared" si="82"/>
        <v>0</v>
      </c>
      <c r="T495" s="91">
        <f t="shared" si="83"/>
        <v>4000000000</v>
      </c>
      <c r="U495" s="92" t="str">
        <f t="shared" si="84"/>
        <v>40E</v>
      </c>
      <c r="V495" s="93">
        <f t="shared" si="85"/>
        <v>0</v>
      </c>
      <c r="W495" s="92" t="str">
        <f t="shared" si="86"/>
        <v>40E</v>
      </c>
      <c r="X495" s="93">
        <f t="shared" si="87"/>
        <v>0</v>
      </c>
      <c r="Y495" s="36" t="str">
        <f ca="1">LOOKUP(G495,Paramètres!$A$1:$A$20,Paramètres!$C$1:$C$21)</f>
        <v>-18</v>
      </c>
      <c r="Z495" s="25">
        <v>1999</v>
      </c>
      <c r="AA495" s="25" t="s">
        <v>1156</v>
      </c>
      <c r="AB495" s="59"/>
      <c r="AC495" s="34"/>
      <c r="AD495" s="42" t="str">
        <f>IF(ISNA(VLOOKUP(D495,'Liste en forme Garçons'!$C:$C,1,FALSE)),"","*")</f>
        <v>*</v>
      </c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</row>
    <row r="496" spans="1:46" s="43" customFormat="1" x14ac:dyDescent="0.35">
      <c r="A496" s="65"/>
      <c r="B496" s="94" t="s">
        <v>19</v>
      </c>
      <c r="C496" s="32" t="s">
        <v>100</v>
      </c>
      <c r="D496" s="138" t="s">
        <v>1675</v>
      </c>
      <c r="E496" s="33" t="s">
        <v>56</v>
      </c>
      <c r="F496" s="97" t="str">
        <f>IF(E496="","",IF(COUNTIF(Paramètres!H:H,E496)=1,IF(Paramètres!$E$3=Paramètres!$A$23,"Belfort/Montbéliard",IF(Paramètres!$E$3=Paramètres!$A$24,"Doubs","Franche-Comté")),IF(COUNTIF(Paramètres!I:I,E496)=1,IF(Paramètres!$E$3=Paramètres!$A$23,"Belfort/Montbéliard",IF(Paramètres!$E$3=Paramètres!$A$24,"Belfort","Franche-Comté")),IF(COUNTIF(Paramètres!J:J,E496)=1,IF(Paramètres!$E$3=Paramètres!$A$25,"Franche-Comté","Haute-Saône"),IF(COUNTIF(Paramètres!K:K,E496)=1,IF(Paramètres!$E$3=Paramètres!$A$25,"Franche-Comté","Jura"),IF(COUNTIF(Paramètres!G:G,E496)=1,IF(Paramètres!$E$3=Paramètres!$A$23,"Besançon",IF(Paramètres!$E$3=Paramètres!$A$24,"Doubs","Franche-Comté")),"*** INCONNU ***"))))))</f>
        <v>Franche-Comté</v>
      </c>
      <c r="G496" s="37">
        <f>LOOKUP(Z496-Paramètres!$E$1,Paramètres!$A$1:$A$20)</f>
        <v>-16</v>
      </c>
      <c r="H496" s="37" t="str">
        <f>LOOKUP(G496,Paramètres!$A$1:$B$20)</f>
        <v>J1</v>
      </c>
      <c r="I496" s="37">
        <f t="shared" si="77"/>
        <v>9</v>
      </c>
      <c r="J496" s="116">
        <v>958</v>
      </c>
      <c r="K496" s="47" t="s">
        <v>191</v>
      </c>
      <c r="L496" s="47"/>
      <c r="M496" s="47"/>
      <c r="N496" s="38"/>
      <c r="O496" s="77" t="str">
        <f t="shared" si="78"/>
        <v>35E</v>
      </c>
      <c r="P496" s="91">
        <f t="shared" si="79"/>
        <v>3500000000</v>
      </c>
      <c r="Q496" s="91">
        <f t="shared" si="80"/>
        <v>0</v>
      </c>
      <c r="R496" s="91">
        <f t="shared" si="81"/>
        <v>0</v>
      </c>
      <c r="S496" s="91">
        <f t="shared" si="82"/>
        <v>0</v>
      </c>
      <c r="T496" s="91">
        <f t="shared" si="83"/>
        <v>3500000000</v>
      </c>
      <c r="U496" s="92" t="str">
        <f t="shared" si="84"/>
        <v>35E</v>
      </c>
      <c r="V496" s="93">
        <f t="shared" si="85"/>
        <v>0</v>
      </c>
      <c r="W496" s="92" t="str">
        <f t="shared" si="86"/>
        <v>35E</v>
      </c>
      <c r="X496" s="93">
        <f t="shared" si="87"/>
        <v>0</v>
      </c>
      <c r="Y496" s="36" t="str">
        <f ca="1">LOOKUP(G496,Paramètres!$A$1:$A$20,Paramètres!$C$1:$C$21)</f>
        <v>-18</v>
      </c>
      <c r="Z496" s="25">
        <v>2000</v>
      </c>
      <c r="AA496" s="25" t="s">
        <v>1156</v>
      </c>
      <c r="AB496" s="59"/>
      <c r="AC496" s="42"/>
      <c r="AD496" s="42" t="str">
        <f>IF(ISNA(VLOOKUP(D496,'Liste en forme Garçons'!$C:$C,1,FALSE)),"","*")</f>
        <v>*</v>
      </c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</row>
    <row r="497" spans="1:46" s="43" customFormat="1" x14ac:dyDescent="0.35">
      <c r="A497" s="65"/>
      <c r="B497" s="94" t="s">
        <v>35</v>
      </c>
      <c r="C497" s="32" t="s">
        <v>731</v>
      </c>
      <c r="D497" s="138" t="s">
        <v>1515</v>
      </c>
      <c r="E497" s="49" t="s">
        <v>725</v>
      </c>
      <c r="F497" s="97" t="str">
        <f>IF(E497="","",IF(COUNTIF(Paramètres!H:H,E497)=1,IF(Paramètres!$E$3=Paramètres!$A$23,"Belfort/Montbéliard",IF(Paramètres!$E$3=Paramètres!$A$24,"Doubs","Franche-Comté")),IF(COUNTIF(Paramètres!I:I,E497)=1,IF(Paramètres!$E$3=Paramètres!$A$23,"Belfort/Montbéliard",IF(Paramètres!$E$3=Paramètres!$A$24,"Belfort","Franche-Comté")),IF(COUNTIF(Paramètres!J:J,E497)=1,IF(Paramètres!$E$3=Paramètres!$A$25,"Franche-Comté","Haute-Saône"),IF(COUNTIF(Paramètres!K:K,E497)=1,IF(Paramètres!$E$3=Paramètres!$A$25,"Franche-Comté","Jura"),IF(COUNTIF(Paramètres!G:G,E497)=1,IF(Paramètres!$E$3=Paramètres!$A$23,"Besançon",IF(Paramètres!$E$3=Paramètres!$A$24,"Doubs","Franche-Comté")),"*** INCONNU ***"))))))</f>
        <v>Franche-Comté</v>
      </c>
      <c r="G497" s="37">
        <f>LOOKUP(Z497-Paramètres!$E$1,Paramètres!$A$1:$A$20)</f>
        <v>-16</v>
      </c>
      <c r="H497" s="37" t="str">
        <f>LOOKUP(G497,Paramètres!$A$1:$B$20)</f>
        <v>J1</v>
      </c>
      <c r="I497" s="37">
        <f t="shared" si="77"/>
        <v>7</v>
      </c>
      <c r="J497" s="116">
        <v>711</v>
      </c>
      <c r="K497" s="47" t="s">
        <v>191</v>
      </c>
      <c r="L497" s="47"/>
      <c r="M497" s="25"/>
      <c r="N497" s="52"/>
      <c r="O497" s="77" t="str">
        <f t="shared" si="78"/>
        <v>35E</v>
      </c>
      <c r="P497" s="91">
        <f t="shared" si="79"/>
        <v>3500000000</v>
      </c>
      <c r="Q497" s="91">
        <f t="shared" si="80"/>
        <v>0</v>
      </c>
      <c r="R497" s="91">
        <f t="shared" si="81"/>
        <v>0</v>
      </c>
      <c r="S497" s="91">
        <f t="shared" si="82"/>
        <v>0</v>
      </c>
      <c r="T497" s="91">
        <f t="shared" si="83"/>
        <v>3500000000</v>
      </c>
      <c r="U497" s="92" t="str">
        <f t="shared" si="84"/>
        <v>35E</v>
      </c>
      <c r="V497" s="93">
        <f t="shared" si="85"/>
        <v>0</v>
      </c>
      <c r="W497" s="92" t="str">
        <f t="shared" si="86"/>
        <v>35E</v>
      </c>
      <c r="X497" s="93">
        <f t="shared" si="87"/>
        <v>0</v>
      </c>
      <c r="Y497" s="36" t="str">
        <f ca="1">LOOKUP(G497,Paramètres!$A$1:$A$20,Paramètres!$C$1:$C$21)</f>
        <v>-18</v>
      </c>
      <c r="Z497" s="25">
        <v>2000</v>
      </c>
      <c r="AA497" s="25" t="s">
        <v>1156</v>
      </c>
      <c r="AB497" s="59"/>
      <c r="AC497" s="42"/>
      <c r="AD497" s="42" t="str">
        <f>IF(ISNA(VLOOKUP(D497,'Liste en forme Garçons'!$C:$C,1,FALSE)),"","*")</f>
        <v>*</v>
      </c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</row>
    <row r="498" spans="1:46" s="43" customFormat="1" x14ac:dyDescent="0.35">
      <c r="A498" s="65"/>
      <c r="B498" s="95" t="s">
        <v>173</v>
      </c>
      <c r="C498" s="53" t="s">
        <v>761</v>
      </c>
      <c r="D498" s="141" t="s">
        <v>1431</v>
      </c>
      <c r="E498" s="54" t="s">
        <v>864</v>
      </c>
      <c r="F498" s="97" t="str">
        <f>IF(E498="","",IF(COUNTIF(Paramètres!H:H,E498)=1,IF(Paramètres!$E$3=Paramètres!$A$23,"Belfort/Montbéliard",IF(Paramètres!$E$3=Paramètres!$A$24,"Doubs","Franche-Comté")),IF(COUNTIF(Paramètres!I:I,E498)=1,IF(Paramètres!$E$3=Paramètres!$A$23,"Belfort/Montbéliard",IF(Paramètres!$E$3=Paramètres!$A$24,"Belfort","Franche-Comté")),IF(COUNTIF(Paramètres!J:J,E498)=1,IF(Paramètres!$E$3=Paramètres!$A$25,"Franche-Comté","Haute-Saône"),IF(COUNTIF(Paramètres!K:K,E498)=1,IF(Paramètres!$E$3=Paramètres!$A$25,"Franche-Comté","Jura"),IF(COUNTIF(Paramètres!G:G,E498)=1,IF(Paramètres!$E$3=Paramètres!$A$23,"Besançon",IF(Paramètres!$E$3=Paramètres!$A$24,"Doubs","Franche-Comté")),"*** INCONNU ***"))))))</f>
        <v>Franche-Comté</v>
      </c>
      <c r="G498" s="37">
        <f>LOOKUP(Z498-Paramètres!$E$1,Paramètres!$A$1:$A$20)</f>
        <v>-16</v>
      </c>
      <c r="H498" s="37" t="str">
        <f>LOOKUP(G498,Paramètres!$A$1:$B$20)</f>
        <v>J1</v>
      </c>
      <c r="I498" s="37">
        <f t="shared" si="77"/>
        <v>5</v>
      </c>
      <c r="J498" s="119">
        <v>552</v>
      </c>
      <c r="K498" s="55" t="s">
        <v>191</v>
      </c>
      <c r="L498" s="55"/>
      <c r="M498" s="89"/>
      <c r="N498" s="52"/>
      <c r="O498" s="77" t="str">
        <f t="shared" si="78"/>
        <v>35E</v>
      </c>
      <c r="P498" s="91">
        <f t="shared" si="79"/>
        <v>3500000000</v>
      </c>
      <c r="Q498" s="91">
        <f t="shared" si="80"/>
        <v>0</v>
      </c>
      <c r="R498" s="91">
        <f t="shared" si="81"/>
        <v>0</v>
      </c>
      <c r="S498" s="91">
        <f t="shared" si="82"/>
        <v>0</v>
      </c>
      <c r="T498" s="91">
        <f t="shared" si="83"/>
        <v>3500000000</v>
      </c>
      <c r="U498" s="92" t="str">
        <f t="shared" si="84"/>
        <v>35E</v>
      </c>
      <c r="V498" s="93">
        <f t="shared" si="85"/>
        <v>0</v>
      </c>
      <c r="W498" s="92" t="str">
        <f t="shared" si="86"/>
        <v>35E</v>
      </c>
      <c r="X498" s="93">
        <f t="shared" si="87"/>
        <v>0</v>
      </c>
      <c r="Y498" s="36" t="str">
        <f ca="1">LOOKUP(G498,Paramètres!$A$1:$A$20,Paramètres!$C$1:$C$21)</f>
        <v>-18</v>
      </c>
      <c r="Z498" s="25">
        <v>2000</v>
      </c>
      <c r="AA498" s="25" t="s">
        <v>1156</v>
      </c>
      <c r="AB498" s="59"/>
      <c r="AC498" s="42"/>
      <c r="AD498" s="42" t="str">
        <f>IF(ISNA(VLOOKUP(D498,'Liste en forme Garçons'!$C:$C,1,FALSE)),"","*")</f>
        <v>*</v>
      </c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</row>
    <row r="499" spans="1:46" s="43" customFormat="1" x14ac:dyDescent="0.35">
      <c r="A499" s="65"/>
      <c r="B499" s="98" t="s">
        <v>132</v>
      </c>
      <c r="C499" s="46" t="s">
        <v>908</v>
      </c>
      <c r="D499" s="136" t="s">
        <v>1289</v>
      </c>
      <c r="E499" s="64" t="s">
        <v>1014</v>
      </c>
      <c r="F499" s="97" t="str">
        <f>IF(E499="","",IF(COUNTIF(Paramètres!H:H,E499)=1,IF(Paramètres!$E$3=Paramètres!$A$23,"Belfort/Montbéliard",IF(Paramètres!$E$3=Paramètres!$A$24,"Doubs","Franche-Comté")),IF(COUNTIF(Paramètres!I:I,E499)=1,IF(Paramètres!$E$3=Paramètres!$A$23,"Belfort/Montbéliard",IF(Paramètres!$E$3=Paramètres!$A$24,"Belfort","Franche-Comté")),IF(COUNTIF(Paramètres!J:J,E499)=1,IF(Paramètres!$E$3=Paramètres!$A$25,"Franche-Comté","Haute-Saône"),IF(COUNTIF(Paramètres!K:K,E499)=1,IF(Paramètres!$E$3=Paramètres!$A$25,"Franche-Comté","Jura"),IF(COUNTIF(Paramètres!G:G,E499)=1,IF(Paramètres!$E$3=Paramètres!$A$23,"Besançon",IF(Paramètres!$E$3=Paramètres!$A$24,"Doubs","Franche-Comté")),"*** INCONNU ***"))))))</f>
        <v>Franche-Comté</v>
      </c>
      <c r="G499" s="37">
        <f>LOOKUP(Z499-Paramètres!$E$1,Paramètres!$A$1:$A$20)</f>
        <v>-18</v>
      </c>
      <c r="H499" s="37" t="str">
        <f>LOOKUP(G499,Paramètres!$A$1:$B$20)</f>
        <v>J3</v>
      </c>
      <c r="I499" s="37">
        <f t="shared" si="77"/>
        <v>6</v>
      </c>
      <c r="J499" s="116">
        <v>680</v>
      </c>
      <c r="K499" s="25" t="s">
        <v>740</v>
      </c>
      <c r="L499" s="38"/>
      <c r="M499" s="38"/>
      <c r="N499" s="52"/>
      <c r="O499" s="77" t="str">
        <f t="shared" si="78"/>
        <v>33E</v>
      </c>
      <c r="P499" s="91">
        <f t="shared" si="79"/>
        <v>3300000000</v>
      </c>
      <c r="Q499" s="91">
        <f t="shared" si="80"/>
        <v>0</v>
      </c>
      <c r="R499" s="91">
        <f t="shared" si="81"/>
        <v>0</v>
      </c>
      <c r="S499" s="91">
        <f t="shared" si="82"/>
        <v>0</v>
      </c>
      <c r="T499" s="91">
        <f t="shared" si="83"/>
        <v>3300000000</v>
      </c>
      <c r="U499" s="92" t="str">
        <f t="shared" si="84"/>
        <v>33E</v>
      </c>
      <c r="V499" s="93">
        <f t="shared" si="85"/>
        <v>0</v>
      </c>
      <c r="W499" s="92" t="str">
        <f t="shared" si="86"/>
        <v>33E</v>
      </c>
      <c r="X499" s="93">
        <f t="shared" si="87"/>
        <v>0</v>
      </c>
      <c r="Y499" s="36" t="str">
        <f ca="1">LOOKUP(G499,Paramètres!$A$1:$A$20,Paramètres!$C$1:$C$21)</f>
        <v>-18</v>
      </c>
      <c r="Z499" s="25">
        <v>1998</v>
      </c>
      <c r="AA499" s="25" t="s">
        <v>1156</v>
      </c>
      <c r="AB499" s="59"/>
      <c r="AC499" s="42"/>
      <c r="AD499" s="42" t="str">
        <f>IF(ISNA(VLOOKUP(D499,'Liste en forme Garçons'!$C:$C,1,FALSE)),"","*")</f>
        <v>*</v>
      </c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</row>
    <row r="500" spans="1:46" s="43" customFormat="1" x14ac:dyDescent="0.35">
      <c r="A500" s="65"/>
      <c r="B500" s="98" t="s">
        <v>67</v>
      </c>
      <c r="C500" s="46" t="s">
        <v>110</v>
      </c>
      <c r="D500" s="136" t="s">
        <v>1699</v>
      </c>
      <c r="E500" s="64" t="s">
        <v>70</v>
      </c>
      <c r="F500" s="97" t="str">
        <f>IF(E500="","",IF(COUNTIF(Paramètres!H:H,E500)=1,IF(Paramètres!$E$3=Paramètres!$A$23,"Belfort/Montbéliard",IF(Paramètres!$E$3=Paramètres!$A$24,"Doubs","Franche-Comté")),IF(COUNTIF(Paramètres!I:I,E500)=1,IF(Paramètres!$E$3=Paramètres!$A$23,"Belfort/Montbéliard",IF(Paramètres!$E$3=Paramètres!$A$24,"Belfort","Franche-Comté")),IF(COUNTIF(Paramètres!J:J,E500)=1,IF(Paramètres!$E$3=Paramètres!$A$25,"Franche-Comté","Haute-Saône"),IF(COUNTIF(Paramètres!K:K,E500)=1,IF(Paramètres!$E$3=Paramètres!$A$25,"Franche-Comté","Jura"),IF(COUNTIF(Paramètres!G:G,E500)=1,IF(Paramètres!$E$3=Paramètres!$A$23,"Besançon",IF(Paramètres!$E$3=Paramètres!$A$24,"Doubs","Franche-Comté")),"*** INCONNU ***"))))))</f>
        <v>Franche-Comté</v>
      </c>
      <c r="G500" s="37">
        <f>LOOKUP(Z500-Paramètres!$E$1,Paramètres!$A$1:$A$20)</f>
        <v>-16</v>
      </c>
      <c r="H500" s="37" t="str">
        <f>LOOKUP(G500,Paramètres!$A$1:$B$20)</f>
        <v>J1</v>
      </c>
      <c r="I500" s="37">
        <f t="shared" si="77"/>
        <v>9</v>
      </c>
      <c r="J500" s="118">
        <v>935</v>
      </c>
      <c r="K500" s="47" t="s">
        <v>217</v>
      </c>
      <c r="L500" s="47"/>
      <c r="M500" s="47"/>
      <c r="N500" s="38"/>
      <c r="O500" s="88" t="str">
        <f t="shared" si="78"/>
        <v>30E</v>
      </c>
      <c r="P500" s="56">
        <f t="shared" si="79"/>
        <v>3000000000</v>
      </c>
      <c r="Q500" s="56">
        <f t="shared" si="80"/>
        <v>0</v>
      </c>
      <c r="R500" s="56">
        <f t="shared" si="81"/>
        <v>0</v>
      </c>
      <c r="S500" s="56">
        <f t="shared" si="82"/>
        <v>0</v>
      </c>
      <c r="T500" s="56">
        <f t="shared" si="83"/>
        <v>3000000000</v>
      </c>
      <c r="U500" s="57" t="str">
        <f t="shared" si="84"/>
        <v>30E</v>
      </c>
      <c r="V500" s="58">
        <f t="shared" si="85"/>
        <v>0</v>
      </c>
      <c r="W500" s="57" t="str">
        <f t="shared" si="86"/>
        <v>30E</v>
      </c>
      <c r="X500" s="58">
        <f t="shared" si="87"/>
        <v>0</v>
      </c>
      <c r="Y500" s="36" t="str">
        <f ca="1">LOOKUP(G500,Paramètres!$A$1:$A$20,Paramètres!$C$1:$C$21)</f>
        <v>-18</v>
      </c>
      <c r="Z500" s="25">
        <v>2000</v>
      </c>
      <c r="AA500" s="25" t="s">
        <v>1156</v>
      </c>
      <c r="AB500" s="59"/>
      <c r="AC500" s="42"/>
      <c r="AD500" s="42" t="str">
        <f>IF(ISNA(VLOOKUP(D500,'Liste en forme Garçons'!$C:$C,1,FALSE)),"","*")</f>
        <v>*</v>
      </c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</row>
    <row r="501" spans="1:46" s="43" customFormat="1" x14ac:dyDescent="0.35">
      <c r="A501" s="65"/>
      <c r="B501" s="32" t="s">
        <v>298</v>
      </c>
      <c r="C501" s="32" t="s">
        <v>738</v>
      </c>
      <c r="D501" s="138" t="s">
        <v>1503</v>
      </c>
      <c r="E501" s="49" t="s">
        <v>672</v>
      </c>
      <c r="F501" s="97" t="str">
        <f>IF(E501="","",IF(COUNTIF(Paramètres!H:H,E501)=1,IF(Paramètres!$E$3=Paramètres!$A$23,"Belfort/Montbéliard",IF(Paramètres!$E$3=Paramètres!$A$24,"Doubs","Franche-Comté")),IF(COUNTIF(Paramètres!I:I,E501)=1,IF(Paramètres!$E$3=Paramètres!$A$23,"Belfort/Montbéliard",IF(Paramètres!$E$3=Paramètres!$A$24,"Belfort","Franche-Comté")),IF(COUNTIF(Paramètres!J:J,E501)=1,IF(Paramètres!$E$3=Paramètres!$A$25,"Franche-Comté","Haute-Saône"),IF(COUNTIF(Paramètres!K:K,E501)=1,IF(Paramètres!$E$3=Paramètres!$A$25,"Franche-Comté","Jura"),IF(COUNTIF(Paramètres!G:G,E501)=1,IF(Paramètres!$E$3=Paramètres!$A$23,"Besançon",IF(Paramètres!$E$3=Paramètres!$A$24,"Doubs","Franche-Comté")),"*** INCONNU ***"))))))</f>
        <v>Franche-Comté</v>
      </c>
      <c r="G501" s="37">
        <f>LOOKUP(Z501-Paramètres!$E$1,Paramètres!$A$1:$A$20)</f>
        <v>-17</v>
      </c>
      <c r="H501" s="37" t="str">
        <f>LOOKUP(G501,Paramètres!$A$1:$B$20)</f>
        <v>J2</v>
      </c>
      <c r="I501" s="37">
        <f t="shared" si="77"/>
        <v>8</v>
      </c>
      <c r="J501" s="116">
        <v>844</v>
      </c>
      <c r="K501" s="47" t="s">
        <v>217</v>
      </c>
      <c r="L501" s="47"/>
      <c r="M501" s="25"/>
      <c r="N501" s="25"/>
      <c r="O501" s="88" t="str">
        <f t="shared" si="78"/>
        <v>30E</v>
      </c>
      <c r="P501" s="56">
        <f t="shared" si="79"/>
        <v>3000000000</v>
      </c>
      <c r="Q501" s="56">
        <f t="shared" si="80"/>
        <v>0</v>
      </c>
      <c r="R501" s="56">
        <f t="shared" si="81"/>
        <v>0</v>
      </c>
      <c r="S501" s="56">
        <f t="shared" si="82"/>
        <v>0</v>
      </c>
      <c r="T501" s="56">
        <f t="shared" si="83"/>
        <v>3000000000</v>
      </c>
      <c r="U501" s="57" t="str">
        <f t="shared" si="84"/>
        <v>30E</v>
      </c>
      <c r="V501" s="58">
        <f t="shared" si="85"/>
        <v>0</v>
      </c>
      <c r="W501" s="57" t="str">
        <f t="shared" si="86"/>
        <v>30E</v>
      </c>
      <c r="X501" s="58">
        <f t="shared" si="87"/>
        <v>0</v>
      </c>
      <c r="Y501" s="36" t="str">
        <f ca="1">LOOKUP(G501,Paramètres!$A$1:$A$20,Paramètres!$C$1:$C$21)</f>
        <v>-18</v>
      </c>
      <c r="Z501" s="25">
        <v>1999</v>
      </c>
      <c r="AA501" s="25" t="s">
        <v>1156</v>
      </c>
      <c r="AB501" s="59"/>
      <c r="AC501" s="42"/>
      <c r="AD501" s="42" t="str">
        <f>IF(ISNA(VLOOKUP(D501,'Liste en forme Garçons'!$C:$C,1,FALSE)),"","*")</f>
        <v>*</v>
      </c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</row>
    <row r="502" spans="1:46" s="43" customFormat="1" x14ac:dyDescent="0.35">
      <c r="A502" s="65"/>
      <c r="B502" s="32" t="s">
        <v>822</v>
      </c>
      <c r="C502" s="32" t="s">
        <v>772</v>
      </c>
      <c r="D502" s="138" t="s">
        <v>1449</v>
      </c>
      <c r="E502" s="49" t="s">
        <v>855</v>
      </c>
      <c r="F502" s="97" t="str">
        <f>IF(E502="","",IF(COUNTIF(Paramètres!H:H,E502)=1,IF(Paramètres!$E$3=Paramètres!$A$23,"Belfort/Montbéliard",IF(Paramètres!$E$3=Paramètres!$A$24,"Doubs","Franche-Comté")),IF(COUNTIF(Paramètres!I:I,E502)=1,IF(Paramètres!$E$3=Paramètres!$A$23,"Belfort/Montbéliard",IF(Paramètres!$E$3=Paramètres!$A$24,"Belfort","Franche-Comté")),IF(COUNTIF(Paramètres!J:J,E502)=1,IF(Paramètres!$E$3=Paramètres!$A$25,"Franche-Comté","Haute-Saône"),IF(COUNTIF(Paramètres!K:K,E502)=1,IF(Paramètres!$E$3=Paramètres!$A$25,"Franche-Comté","Jura"),IF(COUNTIF(Paramètres!G:G,E502)=1,IF(Paramètres!$E$3=Paramètres!$A$23,"Besançon",IF(Paramètres!$E$3=Paramètres!$A$24,"Doubs","Franche-Comté")),"*** INCONNU ***"))))))</f>
        <v>Franche-Comté</v>
      </c>
      <c r="G502" s="37">
        <f>LOOKUP(Z502-Paramètres!$E$1,Paramètres!$A$1:$A$20)</f>
        <v>-17</v>
      </c>
      <c r="H502" s="37" t="str">
        <f>LOOKUP(G502,Paramètres!$A$1:$B$20)</f>
        <v>J2</v>
      </c>
      <c r="I502" s="37">
        <f t="shared" si="77"/>
        <v>6</v>
      </c>
      <c r="J502" s="116">
        <v>646</v>
      </c>
      <c r="K502" s="47" t="s">
        <v>217</v>
      </c>
      <c r="L502" s="47"/>
      <c r="M502" s="25"/>
      <c r="N502" s="25"/>
      <c r="O502" s="88" t="str">
        <f t="shared" si="78"/>
        <v>30E</v>
      </c>
      <c r="P502" s="56">
        <f t="shared" si="79"/>
        <v>3000000000</v>
      </c>
      <c r="Q502" s="56">
        <f t="shared" si="80"/>
        <v>0</v>
      </c>
      <c r="R502" s="56">
        <f t="shared" si="81"/>
        <v>0</v>
      </c>
      <c r="S502" s="56">
        <f t="shared" si="82"/>
        <v>0</v>
      </c>
      <c r="T502" s="56">
        <f t="shared" si="83"/>
        <v>3000000000</v>
      </c>
      <c r="U502" s="57" t="str">
        <f t="shared" si="84"/>
        <v>30E</v>
      </c>
      <c r="V502" s="58">
        <f t="shared" si="85"/>
        <v>0</v>
      </c>
      <c r="W502" s="57" t="str">
        <f t="shared" si="86"/>
        <v>30E</v>
      </c>
      <c r="X502" s="58">
        <f t="shared" si="87"/>
        <v>0</v>
      </c>
      <c r="Y502" s="36" t="str">
        <f ca="1">LOOKUP(G502,Paramètres!$A$1:$A$20,Paramètres!$C$1:$C$21)</f>
        <v>-18</v>
      </c>
      <c r="Z502" s="25">
        <v>1999</v>
      </c>
      <c r="AA502" s="25" t="s">
        <v>1156</v>
      </c>
      <c r="AB502" s="59"/>
      <c r="AC502" s="42"/>
      <c r="AD502" s="42" t="str">
        <f>IF(ISNA(VLOOKUP(D502,'Liste en forme Garçons'!$C:$C,1,FALSE)),"","*")</f>
        <v>*</v>
      </c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</row>
    <row r="503" spans="1:46" s="43" customFormat="1" x14ac:dyDescent="0.35">
      <c r="A503" s="65"/>
      <c r="B503" s="32" t="s">
        <v>23</v>
      </c>
      <c r="C503" s="32" t="s">
        <v>272</v>
      </c>
      <c r="D503" s="138" t="s">
        <v>1649</v>
      </c>
      <c r="E503" s="49" t="s">
        <v>1148</v>
      </c>
      <c r="F503" s="97" t="str">
        <f>IF(E503="","",IF(COUNTIF(Paramètres!H:H,E503)=1,IF(Paramètres!$E$3=Paramètres!$A$23,"Belfort/Montbéliard",IF(Paramètres!$E$3=Paramètres!$A$24,"Doubs","Franche-Comté")),IF(COUNTIF(Paramètres!I:I,E503)=1,IF(Paramètres!$E$3=Paramètres!$A$23,"Belfort/Montbéliard",IF(Paramètres!$E$3=Paramètres!$A$24,"Belfort","Franche-Comté")),IF(COUNTIF(Paramètres!J:J,E503)=1,IF(Paramètres!$E$3=Paramètres!$A$25,"Franche-Comté","Haute-Saône"),IF(COUNTIF(Paramètres!K:K,E503)=1,IF(Paramètres!$E$3=Paramètres!$A$25,"Franche-Comté","Jura"),IF(COUNTIF(Paramètres!G:G,E503)=1,IF(Paramètres!$E$3=Paramètres!$A$23,"Besançon",IF(Paramètres!$E$3=Paramètres!$A$24,"Doubs","Franche-Comté")),"*** INCONNU ***"))))))</f>
        <v>Franche-Comté</v>
      </c>
      <c r="G503" s="37">
        <f>LOOKUP(Z503-Paramètres!$E$1,Paramètres!$A$1:$A$20)</f>
        <v>-18</v>
      </c>
      <c r="H503" s="37" t="str">
        <f>LOOKUP(G503,Paramètres!$A$1:$B$20)</f>
        <v>J3</v>
      </c>
      <c r="I503" s="37">
        <f t="shared" si="77"/>
        <v>7</v>
      </c>
      <c r="J503" s="116">
        <v>793</v>
      </c>
      <c r="K503" s="25" t="s">
        <v>218</v>
      </c>
      <c r="L503" s="25"/>
      <c r="M503" s="25"/>
      <c r="N503" s="25"/>
      <c r="O503" s="88" t="str">
        <f t="shared" si="78"/>
        <v>25E</v>
      </c>
      <c r="P503" s="56">
        <f t="shared" si="79"/>
        <v>2500000000</v>
      </c>
      <c r="Q503" s="56">
        <f t="shared" si="80"/>
        <v>0</v>
      </c>
      <c r="R503" s="56">
        <f t="shared" si="81"/>
        <v>0</v>
      </c>
      <c r="S503" s="56">
        <f t="shared" si="82"/>
        <v>0</v>
      </c>
      <c r="T503" s="56">
        <f t="shared" si="83"/>
        <v>2500000000</v>
      </c>
      <c r="U503" s="57" t="str">
        <f t="shared" si="84"/>
        <v>25E</v>
      </c>
      <c r="V503" s="58">
        <f t="shared" si="85"/>
        <v>0</v>
      </c>
      <c r="W503" s="57" t="str">
        <f t="shared" si="86"/>
        <v>25E</v>
      </c>
      <c r="X503" s="58">
        <f t="shared" si="87"/>
        <v>0</v>
      </c>
      <c r="Y503" s="36" t="str">
        <f ca="1">LOOKUP(G503,Paramètres!$A$1:$A$20,Paramètres!$C$1:$C$21)</f>
        <v>-18</v>
      </c>
      <c r="Z503" s="25">
        <v>1998</v>
      </c>
      <c r="AA503" s="25" t="s">
        <v>1156</v>
      </c>
      <c r="AB503" s="59"/>
      <c r="AC503" s="42"/>
      <c r="AD503" s="42" t="str">
        <f>IF(ISNA(VLOOKUP(D503,'Liste en forme Garçons'!$C:$C,1,FALSE)),"","*")</f>
        <v>*</v>
      </c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</row>
    <row r="504" spans="1:46" s="43" customFormat="1" x14ac:dyDescent="0.35">
      <c r="A504" s="65"/>
      <c r="B504" s="48" t="s">
        <v>25</v>
      </c>
      <c r="C504" s="32" t="s">
        <v>374</v>
      </c>
      <c r="D504" s="137" t="s">
        <v>1610</v>
      </c>
      <c r="E504" s="49" t="s">
        <v>335</v>
      </c>
      <c r="F504" s="97" t="str">
        <f>IF(E504="","",IF(COUNTIF(Paramètres!H:H,E504)=1,IF(Paramètres!$E$3=Paramètres!$A$23,"Belfort/Montbéliard",IF(Paramètres!$E$3=Paramètres!$A$24,"Doubs","Franche-Comté")),IF(COUNTIF(Paramètres!I:I,E504)=1,IF(Paramètres!$E$3=Paramètres!$A$23,"Belfort/Montbéliard",IF(Paramètres!$E$3=Paramètres!$A$24,"Belfort","Franche-Comté")),IF(COUNTIF(Paramètres!J:J,E504)=1,IF(Paramètres!$E$3=Paramètres!$A$25,"Franche-Comté","Haute-Saône"),IF(COUNTIF(Paramètres!K:K,E504)=1,IF(Paramètres!$E$3=Paramètres!$A$25,"Franche-Comté","Jura"),IF(COUNTIF(Paramètres!G:G,E504)=1,IF(Paramètres!$E$3=Paramètres!$A$23,"Besançon",IF(Paramètres!$E$3=Paramètres!$A$24,"Doubs","Franche-Comté")),"*** INCONNU ***"))))))</f>
        <v>Franche-Comté</v>
      </c>
      <c r="G504" s="37">
        <f>LOOKUP(Z504-Paramètres!$E$1,Paramètres!$A$1:$A$20)</f>
        <v>-16</v>
      </c>
      <c r="H504" s="37" t="str">
        <f>LOOKUP(G504,Paramètres!$A$1:$B$20)</f>
        <v>J1</v>
      </c>
      <c r="I504" s="37">
        <f t="shared" si="77"/>
        <v>6</v>
      </c>
      <c r="J504" s="116">
        <v>689</v>
      </c>
      <c r="K504" s="47" t="s">
        <v>218</v>
      </c>
      <c r="L504" s="47"/>
      <c r="M504" s="47"/>
      <c r="N504" s="47"/>
      <c r="O504" s="88" t="str">
        <f t="shared" si="78"/>
        <v>25E</v>
      </c>
      <c r="P504" s="56">
        <f t="shared" si="79"/>
        <v>2500000000</v>
      </c>
      <c r="Q504" s="56">
        <f t="shared" si="80"/>
        <v>0</v>
      </c>
      <c r="R504" s="56">
        <f t="shared" si="81"/>
        <v>0</v>
      </c>
      <c r="S504" s="56">
        <f t="shared" si="82"/>
        <v>0</v>
      </c>
      <c r="T504" s="56">
        <f t="shared" si="83"/>
        <v>2500000000</v>
      </c>
      <c r="U504" s="57" t="str">
        <f t="shared" si="84"/>
        <v>25E</v>
      </c>
      <c r="V504" s="58">
        <f t="shared" si="85"/>
        <v>0</v>
      </c>
      <c r="W504" s="57" t="str">
        <f t="shared" si="86"/>
        <v>25E</v>
      </c>
      <c r="X504" s="58">
        <f t="shared" si="87"/>
        <v>0</v>
      </c>
      <c r="Y504" s="36" t="str">
        <f ca="1">LOOKUP(G504,Paramètres!$A$1:$A$20,Paramètres!$C$1:$C$21)</f>
        <v>-18</v>
      </c>
      <c r="Z504" s="25">
        <v>2000</v>
      </c>
      <c r="AA504" s="25" t="s">
        <v>1156</v>
      </c>
      <c r="AB504" s="59"/>
      <c r="AC504" s="42"/>
      <c r="AD504" s="42" t="str">
        <f>IF(ISNA(VLOOKUP(D504,'Liste en forme Garçons'!$C:$C,1,FALSE)),"","*")</f>
        <v>*</v>
      </c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</row>
    <row r="505" spans="1:46" s="43" customFormat="1" x14ac:dyDescent="0.35">
      <c r="A505" s="65"/>
      <c r="B505" s="32" t="s">
        <v>820</v>
      </c>
      <c r="C505" s="32" t="s">
        <v>765</v>
      </c>
      <c r="D505" s="138" t="s">
        <v>1422</v>
      </c>
      <c r="E505" s="49" t="s">
        <v>841</v>
      </c>
      <c r="F505" s="97" t="str">
        <f>IF(E505="","",IF(COUNTIF(Paramètres!H:H,E505)=1,IF(Paramètres!$E$3=Paramètres!$A$23,"Belfort/Montbéliard",IF(Paramètres!$E$3=Paramètres!$A$24,"Doubs","Franche-Comté")),IF(COUNTIF(Paramètres!I:I,E505)=1,IF(Paramètres!$E$3=Paramètres!$A$23,"Belfort/Montbéliard",IF(Paramètres!$E$3=Paramètres!$A$24,"Belfort","Franche-Comté")),IF(COUNTIF(Paramètres!J:J,E505)=1,IF(Paramètres!$E$3=Paramètres!$A$25,"Franche-Comté","Haute-Saône"),IF(COUNTIF(Paramètres!K:K,E505)=1,IF(Paramètres!$E$3=Paramètres!$A$25,"Franche-Comté","Jura"),IF(COUNTIF(Paramètres!G:G,E505)=1,IF(Paramètres!$E$3=Paramètres!$A$23,"Besançon",IF(Paramètres!$E$3=Paramètres!$A$24,"Doubs","Franche-Comté")),"*** INCONNU ***"))))))</f>
        <v>Franche-Comté</v>
      </c>
      <c r="G505" s="37">
        <f>LOOKUP(Z505-Paramètres!$E$1,Paramètres!$A$1:$A$20)</f>
        <v>-16</v>
      </c>
      <c r="H505" s="37" t="str">
        <f>LOOKUP(G505,Paramètres!$A$1:$B$20)</f>
        <v>J1</v>
      </c>
      <c r="I505" s="37">
        <f t="shared" si="77"/>
        <v>5</v>
      </c>
      <c r="J505" s="116">
        <v>598</v>
      </c>
      <c r="K505" s="47" t="s">
        <v>218</v>
      </c>
      <c r="L505" s="47"/>
      <c r="M505" s="25"/>
      <c r="N505" s="25"/>
      <c r="O505" s="88" t="str">
        <f t="shared" si="78"/>
        <v>25E</v>
      </c>
      <c r="P505" s="56">
        <f t="shared" si="79"/>
        <v>2500000000</v>
      </c>
      <c r="Q505" s="56">
        <f t="shared" si="80"/>
        <v>0</v>
      </c>
      <c r="R505" s="56">
        <f t="shared" si="81"/>
        <v>0</v>
      </c>
      <c r="S505" s="56">
        <f t="shared" si="82"/>
        <v>0</v>
      </c>
      <c r="T505" s="56">
        <f t="shared" si="83"/>
        <v>2500000000</v>
      </c>
      <c r="U505" s="57" t="str">
        <f t="shared" si="84"/>
        <v>25E</v>
      </c>
      <c r="V505" s="58">
        <f t="shared" si="85"/>
        <v>0</v>
      </c>
      <c r="W505" s="57" t="str">
        <f t="shared" si="86"/>
        <v>25E</v>
      </c>
      <c r="X505" s="58">
        <f t="shared" si="87"/>
        <v>0</v>
      </c>
      <c r="Y505" s="36" t="str">
        <f ca="1">LOOKUP(G505,Paramètres!$A$1:$A$20,Paramètres!$C$1:$C$21)</f>
        <v>-18</v>
      </c>
      <c r="Z505" s="25">
        <v>2000</v>
      </c>
      <c r="AA505" s="25" t="s">
        <v>1156</v>
      </c>
      <c r="AB505" s="59"/>
      <c r="AC505" s="42"/>
      <c r="AD505" s="42" t="str">
        <f>IF(ISNA(VLOOKUP(D505,'Liste en forme Garçons'!$C:$C,1,FALSE)),"","*")</f>
        <v>*</v>
      </c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</row>
    <row r="506" spans="1:46" s="43" customFormat="1" x14ac:dyDescent="0.35">
      <c r="A506" s="65"/>
      <c r="B506" s="32" t="s">
        <v>699</v>
      </c>
      <c r="C506" s="32" t="s">
        <v>981</v>
      </c>
      <c r="D506" s="138" t="s">
        <v>1267</v>
      </c>
      <c r="E506" s="33" t="s">
        <v>1009</v>
      </c>
      <c r="F506" s="97" t="str">
        <f>IF(E506="","",IF(COUNTIF(Paramètres!H:H,E506)=1,IF(Paramètres!$E$3=Paramètres!$A$23,"Belfort/Montbéliard",IF(Paramètres!$E$3=Paramètres!$A$24,"Doubs","Franche-Comté")),IF(COUNTIF(Paramètres!I:I,E506)=1,IF(Paramètres!$E$3=Paramètres!$A$23,"Belfort/Montbéliard",IF(Paramètres!$E$3=Paramètres!$A$24,"Belfort","Franche-Comté")),IF(COUNTIF(Paramètres!J:J,E506)=1,IF(Paramètres!$E$3=Paramètres!$A$25,"Franche-Comté","Haute-Saône"),IF(COUNTIF(Paramètres!K:K,E506)=1,IF(Paramètres!$E$3=Paramètres!$A$25,"Franche-Comté","Jura"),IF(COUNTIF(Paramètres!G:G,E506)=1,IF(Paramètres!$E$3=Paramètres!$A$23,"Besançon",IF(Paramètres!$E$3=Paramètres!$A$24,"Doubs","Franche-Comté")),"*** INCONNU ***"))))))</f>
        <v>Franche-Comté</v>
      </c>
      <c r="G506" s="37">
        <f>LOOKUP(Z506-Paramètres!$E$1,Paramètres!$A$1:$A$20)</f>
        <v>-16</v>
      </c>
      <c r="H506" s="37" t="str">
        <f>LOOKUP(G506,Paramètres!$A$1:$B$20)</f>
        <v>J1</v>
      </c>
      <c r="I506" s="37">
        <f t="shared" si="77"/>
        <v>6</v>
      </c>
      <c r="J506" s="116">
        <v>658</v>
      </c>
      <c r="K506" s="25" t="s">
        <v>742</v>
      </c>
      <c r="L506" s="47"/>
      <c r="M506" s="47"/>
      <c r="N506" s="25"/>
      <c r="O506" s="88" t="str">
        <f t="shared" si="78"/>
        <v>21E</v>
      </c>
      <c r="P506" s="56">
        <f t="shared" si="79"/>
        <v>2100000000</v>
      </c>
      <c r="Q506" s="56">
        <f t="shared" si="80"/>
        <v>0</v>
      </c>
      <c r="R506" s="56">
        <f t="shared" si="81"/>
        <v>0</v>
      </c>
      <c r="S506" s="56">
        <f t="shared" si="82"/>
        <v>0</v>
      </c>
      <c r="T506" s="56">
        <f t="shared" si="83"/>
        <v>2100000000</v>
      </c>
      <c r="U506" s="57" t="str">
        <f t="shared" si="84"/>
        <v>21E</v>
      </c>
      <c r="V506" s="58">
        <f t="shared" si="85"/>
        <v>0</v>
      </c>
      <c r="W506" s="57" t="str">
        <f t="shared" si="86"/>
        <v>21E</v>
      </c>
      <c r="X506" s="58">
        <f t="shared" si="87"/>
        <v>0</v>
      </c>
      <c r="Y506" s="36" t="str">
        <f ca="1">LOOKUP(G506,Paramètres!$A$1:$A$20,Paramètres!$C$1:$C$21)</f>
        <v>-18</v>
      </c>
      <c r="Z506" s="25">
        <v>2000</v>
      </c>
      <c r="AA506" s="25" t="s">
        <v>1156</v>
      </c>
      <c r="AB506" s="59"/>
      <c r="AC506" s="42"/>
      <c r="AD506" s="42" t="str">
        <f>IF(ISNA(VLOOKUP(D506,'Liste en forme Garçons'!$C:$C,1,FALSE)),"","*")</f>
        <v>*</v>
      </c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</row>
    <row r="507" spans="1:46" s="43" customFormat="1" x14ac:dyDescent="0.35">
      <c r="A507" s="65"/>
      <c r="B507" s="32" t="s">
        <v>61</v>
      </c>
      <c r="C507" s="32" t="s">
        <v>62</v>
      </c>
      <c r="D507" s="138" t="s">
        <v>1617</v>
      </c>
      <c r="E507" s="49" t="s">
        <v>58</v>
      </c>
      <c r="F507" s="97" t="str">
        <f>IF(E507="","",IF(COUNTIF(Paramètres!H:H,E507)=1,IF(Paramètres!$E$3=Paramètres!$A$23,"Belfort/Montbéliard",IF(Paramètres!$E$3=Paramètres!$A$24,"Doubs","Franche-Comté")),IF(COUNTIF(Paramètres!I:I,E507)=1,IF(Paramètres!$E$3=Paramètres!$A$23,"Belfort/Montbéliard",IF(Paramètres!$E$3=Paramètres!$A$24,"Belfort","Franche-Comté")),IF(COUNTIF(Paramètres!J:J,E507)=1,IF(Paramètres!$E$3=Paramètres!$A$25,"Franche-Comté","Haute-Saône"),IF(COUNTIF(Paramètres!K:K,E507)=1,IF(Paramètres!$E$3=Paramètres!$A$25,"Franche-Comté","Jura"),IF(COUNTIF(Paramètres!G:G,E507)=1,IF(Paramètres!$E$3=Paramètres!$A$23,"Besançon",IF(Paramètres!$E$3=Paramètres!$A$24,"Doubs","Franche-Comté")),"*** INCONNU ***"))))))</f>
        <v>Franche-Comté</v>
      </c>
      <c r="G507" s="37">
        <f>LOOKUP(Z507-Paramètres!$E$1,Paramètres!$A$1:$A$20)</f>
        <v>-17</v>
      </c>
      <c r="H507" s="37" t="str">
        <f>LOOKUP(G507,Paramètres!$A$1:$B$20)</f>
        <v>J2</v>
      </c>
      <c r="I507" s="37">
        <f t="shared" si="77"/>
        <v>8</v>
      </c>
      <c r="J507" s="116">
        <v>889</v>
      </c>
      <c r="K507" s="47" t="s">
        <v>219</v>
      </c>
      <c r="L507" s="47"/>
      <c r="M507" s="47"/>
      <c r="N507" s="47"/>
      <c r="O507" s="88" t="str">
        <f t="shared" si="78"/>
        <v>20E</v>
      </c>
      <c r="P507" s="56">
        <f t="shared" si="79"/>
        <v>2000000000</v>
      </c>
      <c r="Q507" s="56">
        <f t="shared" si="80"/>
        <v>0</v>
      </c>
      <c r="R507" s="56">
        <f t="shared" si="81"/>
        <v>0</v>
      </c>
      <c r="S507" s="56">
        <f t="shared" si="82"/>
        <v>0</v>
      </c>
      <c r="T507" s="56">
        <f t="shared" si="83"/>
        <v>2000000000</v>
      </c>
      <c r="U507" s="57" t="str">
        <f t="shared" si="84"/>
        <v>20E</v>
      </c>
      <c r="V507" s="58">
        <f t="shared" si="85"/>
        <v>0</v>
      </c>
      <c r="W507" s="57" t="str">
        <f t="shared" si="86"/>
        <v>20E</v>
      </c>
      <c r="X507" s="58">
        <f t="shared" si="87"/>
        <v>0</v>
      </c>
      <c r="Y507" s="36" t="str">
        <f ca="1">LOOKUP(G507,Paramètres!$A$1:$A$20,Paramètres!$C$1:$C$21)</f>
        <v>-18</v>
      </c>
      <c r="Z507" s="25">
        <v>1999</v>
      </c>
      <c r="AA507" s="25" t="s">
        <v>1156</v>
      </c>
      <c r="AB507" s="59"/>
      <c r="AC507" s="42"/>
      <c r="AD507" s="42" t="str">
        <f>IF(ISNA(VLOOKUP(D507,'Liste en forme Garçons'!$C:$C,1,FALSE)),"","*")</f>
        <v>*</v>
      </c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</row>
    <row r="508" spans="1:46" s="43" customFormat="1" x14ac:dyDescent="0.35">
      <c r="A508" s="65"/>
      <c r="B508" s="32" t="s">
        <v>723</v>
      </c>
      <c r="C508" s="32" t="s">
        <v>724</v>
      </c>
      <c r="D508" s="138" t="s">
        <v>1517</v>
      </c>
      <c r="E508" s="49" t="s">
        <v>725</v>
      </c>
      <c r="F508" s="97" t="str">
        <f>IF(E508="","",IF(COUNTIF(Paramètres!H:H,E508)=1,IF(Paramètres!$E$3=Paramètres!$A$23,"Belfort/Montbéliard",IF(Paramètres!$E$3=Paramètres!$A$24,"Doubs","Franche-Comté")),IF(COUNTIF(Paramètres!I:I,E508)=1,IF(Paramètres!$E$3=Paramètres!$A$23,"Belfort/Montbéliard",IF(Paramètres!$E$3=Paramètres!$A$24,"Belfort","Franche-Comté")),IF(COUNTIF(Paramètres!J:J,E508)=1,IF(Paramètres!$E$3=Paramètres!$A$25,"Franche-Comté","Haute-Saône"),IF(COUNTIF(Paramètres!K:K,E508)=1,IF(Paramètres!$E$3=Paramètres!$A$25,"Franche-Comté","Jura"),IF(COUNTIF(Paramètres!G:G,E508)=1,IF(Paramètres!$E$3=Paramètres!$A$23,"Besançon",IF(Paramètres!$E$3=Paramètres!$A$24,"Doubs","Franche-Comté")),"*** INCONNU ***"))))))</f>
        <v>Franche-Comté</v>
      </c>
      <c r="G508" s="37">
        <f>LOOKUP(Z508-Paramètres!$E$1,Paramètres!$A$1:$A$20)</f>
        <v>-16</v>
      </c>
      <c r="H508" s="37" t="str">
        <f>LOOKUP(G508,Paramètres!$A$1:$B$20)</f>
        <v>J1</v>
      </c>
      <c r="I508" s="37">
        <f t="shared" si="77"/>
        <v>6</v>
      </c>
      <c r="J508" s="116">
        <v>636</v>
      </c>
      <c r="K508" s="47" t="s">
        <v>219</v>
      </c>
      <c r="L508" s="25"/>
      <c r="M508" s="25"/>
      <c r="N508" s="25"/>
      <c r="O508" s="88" t="str">
        <f t="shared" si="78"/>
        <v>20E</v>
      </c>
      <c r="P508" s="56">
        <f t="shared" si="79"/>
        <v>2000000000</v>
      </c>
      <c r="Q508" s="56">
        <f t="shared" si="80"/>
        <v>0</v>
      </c>
      <c r="R508" s="56">
        <f t="shared" si="81"/>
        <v>0</v>
      </c>
      <c r="S508" s="56">
        <f t="shared" si="82"/>
        <v>0</v>
      </c>
      <c r="T508" s="56">
        <f t="shared" si="83"/>
        <v>2000000000</v>
      </c>
      <c r="U508" s="57" t="str">
        <f t="shared" si="84"/>
        <v>20E</v>
      </c>
      <c r="V508" s="58">
        <f t="shared" si="85"/>
        <v>0</v>
      </c>
      <c r="W508" s="57" t="str">
        <f t="shared" si="86"/>
        <v>20E</v>
      </c>
      <c r="X508" s="58">
        <f t="shared" si="87"/>
        <v>0</v>
      </c>
      <c r="Y508" s="36" t="str">
        <f ca="1">LOOKUP(G508,Paramètres!$A$1:$A$20,Paramètres!$C$1:$C$21)</f>
        <v>-18</v>
      </c>
      <c r="Z508" s="25">
        <v>2000</v>
      </c>
      <c r="AA508" s="25" t="s">
        <v>1156</v>
      </c>
      <c r="AB508" s="59"/>
      <c r="AC508" s="42"/>
      <c r="AD508" s="42" t="str">
        <f>IF(ISNA(VLOOKUP(D508,'Liste en forme Garçons'!$C:$C,1,FALSE)),"","*")</f>
        <v>*</v>
      </c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</row>
    <row r="509" spans="1:46" s="43" customFormat="1" x14ac:dyDescent="0.35">
      <c r="A509" s="65"/>
      <c r="B509" s="32" t="s">
        <v>30</v>
      </c>
      <c r="C509" s="32" t="s">
        <v>776</v>
      </c>
      <c r="D509" s="138" t="s">
        <v>1413</v>
      </c>
      <c r="E509" s="49" t="s">
        <v>856</v>
      </c>
      <c r="F509" s="97" t="str">
        <f>IF(E509="","",IF(COUNTIF(Paramètres!H:H,E509)=1,IF(Paramètres!$E$3=Paramètres!$A$23,"Belfort/Montbéliard",IF(Paramètres!$E$3=Paramètres!$A$24,"Doubs","Franche-Comté")),IF(COUNTIF(Paramètres!I:I,E509)=1,IF(Paramètres!$E$3=Paramètres!$A$23,"Belfort/Montbéliard",IF(Paramètres!$E$3=Paramètres!$A$24,"Belfort","Franche-Comté")),IF(COUNTIF(Paramètres!J:J,E509)=1,IF(Paramètres!$E$3=Paramètres!$A$25,"Franche-Comté","Haute-Saône"),IF(COUNTIF(Paramètres!K:K,E509)=1,IF(Paramètres!$E$3=Paramètres!$A$25,"Franche-Comté","Jura"),IF(COUNTIF(Paramètres!G:G,E509)=1,IF(Paramètres!$E$3=Paramètres!$A$23,"Besançon",IF(Paramètres!$E$3=Paramètres!$A$24,"Doubs","Franche-Comté")),"*** INCONNU ***"))))))</f>
        <v>Franche-Comté</v>
      </c>
      <c r="G509" s="37">
        <f>LOOKUP(Z509-Paramètres!$E$1,Paramètres!$A$1:$A$20)</f>
        <v>-18</v>
      </c>
      <c r="H509" s="37" t="str">
        <f>LOOKUP(G509,Paramètres!$A$1:$B$20)</f>
        <v>J3</v>
      </c>
      <c r="I509" s="37">
        <f t="shared" si="77"/>
        <v>5</v>
      </c>
      <c r="J509" s="116">
        <v>583</v>
      </c>
      <c r="K509" s="47" t="s">
        <v>219</v>
      </c>
      <c r="L509" s="47"/>
      <c r="M509" s="25"/>
      <c r="N509" s="25"/>
      <c r="O509" s="88" t="str">
        <f t="shared" si="78"/>
        <v>20E</v>
      </c>
      <c r="P509" s="56">
        <f t="shared" si="79"/>
        <v>2000000000</v>
      </c>
      <c r="Q509" s="56">
        <f t="shared" si="80"/>
        <v>0</v>
      </c>
      <c r="R509" s="56">
        <f t="shared" si="81"/>
        <v>0</v>
      </c>
      <c r="S509" s="56">
        <f t="shared" si="82"/>
        <v>0</v>
      </c>
      <c r="T509" s="56">
        <f t="shared" si="83"/>
        <v>2000000000</v>
      </c>
      <c r="U509" s="57" t="str">
        <f t="shared" si="84"/>
        <v>20E</v>
      </c>
      <c r="V509" s="58">
        <f t="shared" si="85"/>
        <v>0</v>
      </c>
      <c r="W509" s="57" t="str">
        <f t="shared" si="86"/>
        <v>20E</v>
      </c>
      <c r="X509" s="58">
        <f t="shared" si="87"/>
        <v>0</v>
      </c>
      <c r="Y509" s="36" t="str">
        <f ca="1">LOOKUP(G509,Paramètres!$A$1:$A$20,Paramètres!$C$1:$C$21)</f>
        <v>-18</v>
      </c>
      <c r="Z509" s="25">
        <v>1998</v>
      </c>
      <c r="AA509" s="25" t="s">
        <v>1156</v>
      </c>
      <c r="AB509" s="59"/>
      <c r="AC509" s="42"/>
      <c r="AD509" s="42" t="str">
        <f>IF(ISNA(VLOOKUP(D509,'Liste en forme Garçons'!$C:$C,1,FALSE)),"","*")</f>
        <v>*</v>
      </c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</row>
    <row r="510" spans="1:46" s="43" customFormat="1" x14ac:dyDescent="0.35">
      <c r="A510" s="65"/>
      <c r="B510" s="32" t="s">
        <v>29</v>
      </c>
      <c r="C510" s="32" t="s">
        <v>450</v>
      </c>
      <c r="D510" s="138" t="s">
        <v>1595</v>
      </c>
      <c r="E510" s="33" t="s">
        <v>56</v>
      </c>
      <c r="F510" s="97" t="str">
        <f>IF(E510="","",IF(COUNTIF(Paramètres!H:H,E510)=1,IF(Paramètres!$E$3=Paramètres!$A$23,"Belfort/Montbéliard",IF(Paramètres!$E$3=Paramètres!$A$24,"Doubs","Franche-Comté")),IF(COUNTIF(Paramètres!I:I,E510)=1,IF(Paramètres!$E$3=Paramètres!$A$23,"Belfort/Montbéliard",IF(Paramètres!$E$3=Paramètres!$A$24,"Belfort","Franche-Comté")),IF(COUNTIF(Paramètres!J:J,E510)=1,IF(Paramètres!$E$3=Paramètres!$A$25,"Franche-Comté","Haute-Saône"),IF(COUNTIF(Paramètres!K:K,E510)=1,IF(Paramètres!$E$3=Paramètres!$A$25,"Franche-Comté","Jura"),IF(COUNTIF(Paramètres!G:G,E510)=1,IF(Paramètres!$E$3=Paramètres!$A$23,"Besançon",IF(Paramètres!$E$3=Paramètres!$A$24,"Doubs","Franche-Comté")),"*** INCONNU ***"))))))</f>
        <v>Franche-Comté</v>
      </c>
      <c r="G510" s="37">
        <f>LOOKUP(Z510-Paramètres!$E$1,Paramètres!$A$1:$A$20)</f>
        <v>-18</v>
      </c>
      <c r="H510" s="37" t="str">
        <f>LOOKUP(G510,Paramètres!$A$1:$B$20)</f>
        <v>J3</v>
      </c>
      <c r="I510" s="37">
        <f t="shared" si="77"/>
        <v>7</v>
      </c>
      <c r="J510" s="116">
        <v>763</v>
      </c>
      <c r="K510" s="25" t="s">
        <v>189</v>
      </c>
      <c r="L510" s="47"/>
      <c r="M510" s="47"/>
      <c r="N510" s="47"/>
      <c r="O510" s="88" t="str">
        <f t="shared" si="78"/>
        <v>15E</v>
      </c>
      <c r="P510" s="56">
        <f t="shared" si="79"/>
        <v>1500000000</v>
      </c>
      <c r="Q510" s="56">
        <f t="shared" si="80"/>
        <v>0</v>
      </c>
      <c r="R510" s="56">
        <f t="shared" si="81"/>
        <v>0</v>
      </c>
      <c r="S510" s="56">
        <f t="shared" si="82"/>
        <v>0</v>
      </c>
      <c r="T510" s="56">
        <f t="shared" si="83"/>
        <v>1500000000</v>
      </c>
      <c r="U510" s="57" t="str">
        <f t="shared" si="84"/>
        <v>15E</v>
      </c>
      <c r="V510" s="58">
        <f t="shared" si="85"/>
        <v>0</v>
      </c>
      <c r="W510" s="57" t="str">
        <f t="shared" si="86"/>
        <v>15E</v>
      </c>
      <c r="X510" s="58">
        <f t="shared" si="87"/>
        <v>0</v>
      </c>
      <c r="Y510" s="36" t="str">
        <f ca="1">LOOKUP(G510,Paramètres!$A$1:$A$20,Paramètres!$C$1:$C$21)</f>
        <v>-18</v>
      </c>
      <c r="Z510" s="25">
        <v>1998</v>
      </c>
      <c r="AA510" s="25" t="s">
        <v>1156</v>
      </c>
      <c r="AB510" s="59"/>
      <c r="AC510" s="42"/>
      <c r="AD510" s="42" t="str">
        <f>IF(ISNA(VLOOKUP(D510,'Liste en forme Garçons'!$C:$C,1,FALSE)),"","*")</f>
        <v>*</v>
      </c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</row>
    <row r="511" spans="1:46" s="43" customFormat="1" x14ac:dyDescent="0.35">
      <c r="A511" s="65"/>
      <c r="B511" s="32" t="s">
        <v>406</v>
      </c>
      <c r="C511" s="32" t="s">
        <v>755</v>
      </c>
      <c r="D511" s="138" t="s">
        <v>1450</v>
      </c>
      <c r="E511" s="49" t="s">
        <v>843</v>
      </c>
      <c r="F511" s="97" t="str">
        <f>IF(E511="","",IF(COUNTIF(Paramètres!H:H,E511)=1,IF(Paramètres!$E$3=Paramètres!$A$23,"Belfort/Montbéliard",IF(Paramètres!$E$3=Paramètres!$A$24,"Doubs","Franche-Comté")),IF(COUNTIF(Paramètres!I:I,E511)=1,IF(Paramètres!$E$3=Paramètres!$A$23,"Belfort/Montbéliard",IF(Paramètres!$E$3=Paramètres!$A$24,"Belfort","Franche-Comté")),IF(COUNTIF(Paramètres!J:J,E511)=1,IF(Paramètres!$E$3=Paramètres!$A$25,"Franche-Comté","Haute-Saône"),IF(COUNTIF(Paramètres!K:K,E511)=1,IF(Paramètres!$E$3=Paramètres!$A$25,"Franche-Comté","Jura"),IF(COUNTIF(Paramètres!G:G,E511)=1,IF(Paramètres!$E$3=Paramètres!$A$23,"Besançon",IF(Paramètres!$E$3=Paramètres!$A$24,"Doubs","Franche-Comté")),"*** INCONNU ***"))))))</f>
        <v>Franche-Comté</v>
      </c>
      <c r="G511" s="37">
        <f>LOOKUP(Z511-Paramètres!$E$1,Paramètres!$A$1:$A$20)</f>
        <v>-17</v>
      </c>
      <c r="H511" s="37" t="str">
        <f>LOOKUP(G511,Paramètres!$A$1:$B$20)</f>
        <v>J2</v>
      </c>
      <c r="I511" s="37">
        <f t="shared" si="77"/>
        <v>5</v>
      </c>
      <c r="J511" s="116">
        <v>566</v>
      </c>
      <c r="K511" s="47" t="s">
        <v>189</v>
      </c>
      <c r="L511" s="47"/>
      <c r="M511" s="25"/>
      <c r="N511" s="25"/>
      <c r="O511" s="88" t="str">
        <f t="shared" si="78"/>
        <v>15E</v>
      </c>
      <c r="P511" s="56">
        <f t="shared" si="79"/>
        <v>1500000000</v>
      </c>
      <c r="Q511" s="56">
        <f t="shared" si="80"/>
        <v>0</v>
      </c>
      <c r="R511" s="56">
        <f t="shared" si="81"/>
        <v>0</v>
      </c>
      <c r="S511" s="56">
        <f t="shared" si="82"/>
        <v>0</v>
      </c>
      <c r="T511" s="56">
        <f t="shared" si="83"/>
        <v>1500000000</v>
      </c>
      <c r="U511" s="57" t="str">
        <f t="shared" si="84"/>
        <v>15E</v>
      </c>
      <c r="V511" s="58">
        <f t="shared" si="85"/>
        <v>0</v>
      </c>
      <c r="W511" s="57" t="str">
        <f t="shared" si="86"/>
        <v>15E</v>
      </c>
      <c r="X511" s="58">
        <f t="shared" si="87"/>
        <v>0</v>
      </c>
      <c r="Y511" s="36" t="str">
        <f ca="1">LOOKUP(G511,Paramètres!$A$1:$A$20,Paramètres!$C$1:$C$21)</f>
        <v>-18</v>
      </c>
      <c r="Z511" s="25">
        <v>1999</v>
      </c>
      <c r="AA511" s="25" t="s">
        <v>1156</v>
      </c>
      <c r="AB511" s="59"/>
      <c r="AC511" s="42"/>
      <c r="AD511" s="42" t="str">
        <f>IF(ISNA(VLOOKUP(D511,'Liste en forme Garçons'!$C:$C,1,FALSE)),"","*")</f>
        <v>*</v>
      </c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</row>
    <row r="512" spans="1:46" s="43" customFormat="1" x14ac:dyDescent="0.35">
      <c r="A512" s="65"/>
      <c r="B512" s="32" t="s">
        <v>3362</v>
      </c>
      <c r="C512" s="32" t="s">
        <v>3363</v>
      </c>
      <c r="D512" s="138" t="s">
        <v>3364</v>
      </c>
      <c r="E512" s="49" t="s">
        <v>332</v>
      </c>
      <c r="F512" s="97" t="str">
        <f>IF(E512="","",IF(COUNTIF(Paramètres!H:H,E512)=1,IF(Paramètres!$E$3=Paramètres!$A$23,"Belfort/Montbéliard",IF(Paramètres!$E$3=Paramètres!$A$24,"Doubs","Franche-Comté")),IF(COUNTIF(Paramètres!I:I,E512)=1,IF(Paramètres!$E$3=Paramètres!$A$23,"Belfort/Montbéliard",IF(Paramètres!$E$3=Paramètres!$A$24,"Belfort","Franche-Comté")),IF(COUNTIF(Paramètres!J:J,E512)=1,IF(Paramètres!$E$3=Paramètres!$A$25,"Franche-Comté","Haute-Saône"),IF(COUNTIF(Paramètres!K:K,E512)=1,IF(Paramètres!$E$3=Paramètres!$A$25,"Franche-Comté","Jura"),IF(COUNTIF(Paramètres!G:G,E512)=1,IF(Paramètres!$E$3=Paramètres!$A$23,"Besançon",IF(Paramètres!$E$3=Paramètres!$A$24,"Doubs","Franche-Comté")),"*** INCONNU ***"))))))</f>
        <v>Franche-Comté</v>
      </c>
      <c r="G512" s="37">
        <f>LOOKUP(Z512-Paramètres!$E$1,Paramètres!$A$1:$A$20)</f>
        <v>-16</v>
      </c>
      <c r="H512" s="37" t="str">
        <f>LOOKUP(G512,Paramètres!$A$1:$B$20)</f>
        <v>J1</v>
      </c>
      <c r="I512" s="37">
        <f t="shared" si="77"/>
        <v>5</v>
      </c>
      <c r="J512" s="116">
        <v>500</v>
      </c>
      <c r="K512" s="47" t="s">
        <v>189</v>
      </c>
      <c r="L512" s="47"/>
      <c r="M512" s="25"/>
      <c r="N512" s="25"/>
      <c r="O512" s="88" t="str">
        <f t="shared" si="78"/>
        <v>15E</v>
      </c>
      <c r="P512" s="56">
        <f t="shared" si="79"/>
        <v>1500000000</v>
      </c>
      <c r="Q512" s="56">
        <f t="shared" si="80"/>
        <v>0</v>
      </c>
      <c r="R512" s="56">
        <f t="shared" si="81"/>
        <v>0</v>
      </c>
      <c r="S512" s="56">
        <f t="shared" si="82"/>
        <v>0</v>
      </c>
      <c r="T512" s="56">
        <f t="shared" si="83"/>
        <v>1500000000</v>
      </c>
      <c r="U512" s="57" t="str">
        <f t="shared" si="84"/>
        <v>15E</v>
      </c>
      <c r="V512" s="58">
        <f t="shared" si="85"/>
        <v>0</v>
      </c>
      <c r="W512" s="57" t="str">
        <f t="shared" si="86"/>
        <v>15E</v>
      </c>
      <c r="X512" s="58">
        <f t="shared" si="87"/>
        <v>0</v>
      </c>
      <c r="Y512" s="36" t="str">
        <f ca="1">LOOKUP(G512,Paramètres!$A$1:$A$20,Paramètres!$C$1:$C$21)</f>
        <v>-18</v>
      </c>
      <c r="Z512" s="25">
        <v>2000</v>
      </c>
      <c r="AA512" s="25" t="s">
        <v>1156</v>
      </c>
      <c r="AB512" s="59"/>
      <c r="AC512" s="42"/>
      <c r="AD512" s="42" t="str">
        <f>IF(ISNA(VLOOKUP(D512,'Liste en forme Garçons'!$C:$C,1,FALSE)),"","*")</f>
        <v>*</v>
      </c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</row>
    <row r="513" spans="1:46" s="43" customFormat="1" x14ac:dyDescent="0.35">
      <c r="A513" s="65"/>
      <c r="B513" s="32" t="s">
        <v>3365</v>
      </c>
      <c r="C513" s="32" t="s">
        <v>990</v>
      </c>
      <c r="D513" s="138" t="s">
        <v>3366</v>
      </c>
      <c r="E513" s="49" t="s">
        <v>1008</v>
      </c>
      <c r="F513" s="97" t="str">
        <f>IF(E513="","",IF(COUNTIF(Paramètres!H:H,E513)=1,IF(Paramètres!$E$3=Paramètres!$A$23,"Belfort/Montbéliard",IF(Paramètres!$E$3=Paramètres!$A$24,"Doubs","Franche-Comté")),IF(COUNTIF(Paramètres!I:I,E513)=1,IF(Paramètres!$E$3=Paramètres!$A$23,"Belfort/Montbéliard",IF(Paramètres!$E$3=Paramètres!$A$24,"Belfort","Franche-Comté")),IF(COUNTIF(Paramètres!J:J,E513)=1,IF(Paramètres!$E$3=Paramètres!$A$25,"Franche-Comté","Haute-Saône"),IF(COUNTIF(Paramètres!K:K,E513)=1,IF(Paramètres!$E$3=Paramètres!$A$25,"Franche-Comté","Jura"),IF(COUNTIF(Paramètres!G:G,E513)=1,IF(Paramètres!$E$3=Paramètres!$A$23,"Besançon",IF(Paramètres!$E$3=Paramètres!$A$24,"Doubs","Franche-Comté")),"*** INCONNU ***"))))))</f>
        <v>Franche-Comté</v>
      </c>
      <c r="G513" s="37">
        <f>LOOKUP(Z513-Paramètres!$E$1,Paramètres!$A$1:$A$20)</f>
        <v>-16</v>
      </c>
      <c r="H513" s="37" t="str">
        <f>LOOKUP(G513,Paramètres!$A$1:$B$20)</f>
        <v>J1</v>
      </c>
      <c r="I513" s="37">
        <f t="shared" si="77"/>
        <v>5</v>
      </c>
      <c r="J513" s="116">
        <v>500</v>
      </c>
      <c r="K513" s="47" t="s">
        <v>644</v>
      </c>
      <c r="L513" s="47"/>
      <c r="M513" s="25"/>
      <c r="N513" s="25"/>
      <c r="O513" s="88" t="str">
        <f t="shared" si="78"/>
        <v>12E</v>
      </c>
      <c r="P513" s="56">
        <f t="shared" si="79"/>
        <v>1200000000</v>
      </c>
      <c r="Q513" s="56">
        <f t="shared" si="80"/>
        <v>0</v>
      </c>
      <c r="R513" s="56">
        <f t="shared" si="81"/>
        <v>0</v>
      </c>
      <c r="S513" s="56">
        <f t="shared" si="82"/>
        <v>0</v>
      </c>
      <c r="T513" s="56">
        <f t="shared" si="83"/>
        <v>1200000000</v>
      </c>
      <c r="U513" s="57" t="str">
        <f t="shared" si="84"/>
        <v>12E</v>
      </c>
      <c r="V513" s="58">
        <f t="shared" si="85"/>
        <v>0</v>
      </c>
      <c r="W513" s="57" t="str">
        <f t="shared" si="86"/>
        <v>12E</v>
      </c>
      <c r="X513" s="58">
        <f t="shared" si="87"/>
        <v>0</v>
      </c>
      <c r="Y513" s="36" t="str">
        <f ca="1">LOOKUP(G513,Paramètres!$A$1:$A$20,Paramètres!$C$1:$C$21)</f>
        <v>-18</v>
      </c>
      <c r="Z513" s="25">
        <v>2000</v>
      </c>
      <c r="AA513" s="25" t="s">
        <v>1156</v>
      </c>
      <c r="AB513" s="59"/>
      <c r="AC513" s="42"/>
      <c r="AD513" s="42" t="str">
        <f>IF(ISNA(VLOOKUP(D513,'Liste en forme Garçons'!$C:$C,1,FALSE)),"","*")</f>
        <v>*</v>
      </c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</row>
    <row r="514" spans="1:46" s="43" customFormat="1" x14ac:dyDescent="0.35">
      <c r="A514" s="65"/>
      <c r="B514" s="32" t="s">
        <v>101</v>
      </c>
      <c r="C514" s="32" t="s">
        <v>261</v>
      </c>
      <c r="D514" s="138" t="s">
        <v>1662</v>
      </c>
      <c r="E514" s="33" t="s">
        <v>50</v>
      </c>
      <c r="F514" s="97" t="str">
        <f>IF(E514="","",IF(COUNTIF(Paramètres!H:H,E514)=1,IF(Paramètres!$E$3=Paramètres!$A$23,"Belfort/Montbéliard",IF(Paramètres!$E$3=Paramètres!$A$24,"Doubs","Franche-Comté")),IF(COUNTIF(Paramètres!I:I,E514)=1,IF(Paramètres!$E$3=Paramètres!$A$23,"Belfort/Montbéliard",IF(Paramètres!$E$3=Paramètres!$A$24,"Belfort","Franche-Comté")),IF(COUNTIF(Paramètres!J:J,E514)=1,IF(Paramètres!$E$3=Paramètres!$A$25,"Franche-Comté","Haute-Saône"),IF(COUNTIF(Paramètres!K:K,E514)=1,IF(Paramètres!$E$3=Paramètres!$A$25,"Franche-Comté","Jura"),IF(COUNTIF(Paramètres!G:G,E514)=1,IF(Paramètres!$E$3=Paramètres!$A$23,"Besançon",IF(Paramètres!$E$3=Paramètres!$A$24,"Doubs","Franche-Comté")),"*** INCONNU ***"))))))</f>
        <v>Franche-Comté</v>
      </c>
      <c r="G514" s="37">
        <f>LOOKUP(Z514-Paramètres!$E$1,Paramètres!$A$1:$A$20)</f>
        <v>-16</v>
      </c>
      <c r="H514" s="37" t="str">
        <f>LOOKUP(G514,Paramètres!$A$1:$B$20)</f>
        <v>J1</v>
      </c>
      <c r="I514" s="37">
        <f t="shared" ref="I514:I577" si="88">INT(J514/100)</f>
        <v>8</v>
      </c>
      <c r="J514" s="116">
        <v>822</v>
      </c>
      <c r="K514" s="47" t="s">
        <v>220</v>
      </c>
      <c r="L514" s="47"/>
      <c r="M514" s="47"/>
      <c r="N514" s="47"/>
      <c r="O514" s="88" t="str">
        <f t="shared" ref="O514:O577" si="89">IF(X514&gt;0,CONCATENATE(W514,INT(X514/POWER(10,INT(LOG10(X514)/2)*2)),CHAR(73-INT(LOG10(X514)/2))),W514)</f>
        <v>10E</v>
      </c>
      <c r="P514" s="56">
        <f t="shared" ref="P514:P577" si="90">POWER(10,(73-CODE(IF(OR(K514=0,K514="",K514="Ni"),"Z",RIGHT(UPPER(K514)))))*2)*IF(OR(K514=0,K514="",K514="Ni"),0,VALUE(LEFT(K514,LEN(K514)-1)))</f>
        <v>1000000000</v>
      </c>
      <c r="Q514" s="56">
        <f t="shared" ref="Q514:Q577" si="91">POWER(10,(73-CODE(IF(OR(L514=0,L514="",L514="Ni"),"Z",RIGHT(UPPER(L514)))))*2)*IF(OR(L514=0,L514="",L514="Ni"),0,VALUE(LEFT(L514,LEN(L514)-1)))</f>
        <v>0</v>
      </c>
      <c r="R514" s="56">
        <f t="shared" ref="R514:R577" si="92">POWER(10,(73-CODE(IF(OR(M514=0,M514="",M514="Ni"),"Z",RIGHT(UPPER(M514)))))*2)*IF(OR(M514=0,M514="",M514="Ni"),0,VALUE(LEFT(M514,LEN(M514)-1)))</f>
        <v>0</v>
      </c>
      <c r="S514" s="56">
        <f t="shared" ref="S514:S577" si="93">POWER(10,(73-CODE(IF(OR(N514=0,N514="",N514="Ni"),"Z",RIGHT(UPPER(N514)))))*2)*IF(OR(N514=0,N514="",N514="Ni"),0,VALUE(LEFT(N514,LEN(N514)-1)))</f>
        <v>0</v>
      </c>
      <c r="T514" s="56">
        <f t="shared" ref="T514:T577" si="94">P514+Q514+R514+S514</f>
        <v>1000000000</v>
      </c>
      <c r="U514" s="57" t="str">
        <f t="shared" ref="U514:U577" si="95">IF(T514&gt;0,CONCATENATE(INT(T514/POWER(10,INT(MIN(LOG10(T514),16)/2)*2)),CHAR(73-INT(MIN(LOG10(T514),16)/2))),"0")</f>
        <v>10E</v>
      </c>
      <c r="V514" s="58">
        <f t="shared" ref="V514:V577" si="96">IF(T514&gt;0,T514-INT(T514/POWER(10,INT(MIN(LOG10(T514),16)/2)*2))*POWER(10,INT(MIN(LOG10(T514),16)/2)*2),0)</f>
        <v>0</v>
      </c>
      <c r="W514" s="57" t="str">
        <f t="shared" ref="W514:W577" si="97">IF(V514&gt;0,CONCATENATE(U514,INT(V514/POWER(10,INT(LOG10(V514)/2)*2)),CHAR(73-INT(LOG10(V514)/2))),U514)</f>
        <v>10E</v>
      </c>
      <c r="X514" s="58">
        <f t="shared" ref="X514:X577" si="98">IF(V514&gt;0,V514-INT(V514/POWER(10,INT(LOG10(V514)/2)*2))*POWER(10,INT(LOG10(V514)/2)*2),0)</f>
        <v>0</v>
      </c>
      <c r="Y514" s="36" t="str">
        <f ca="1">LOOKUP(G514,Paramètres!$A$1:$A$20,Paramètres!$C$1:$C$21)</f>
        <v>-18</v>
      </c>
      <c r="Z514" s="25">
        <v>2000</v>
      </c>
      <c r="AA514" s="25" t="s">
        <v>1156</v>
      </c>
      <c r="AB514" s="59"/>
      <c r="AC514" s="42"/>
      <c r="AD514" s="42" t="str">
        <f>IF(ISNA(VLOOKUP(D514,'Liste en forme Garçons'!$C:$C,1,FALSE)),"","*")</f>
        <v>*</v>
      </c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</row>
    <row r="515" spans="1:46" s="43" customFormat="1" x14ac:dyDescent="0.35">
      <c r="A515" s="65"/>
      <c r="B515" s="32" t="s">
        <v>821</v>
      </c>
      <c r="C515" s="32" t="s">
        <v>492</v>
      </c>
      <c r="D515" s="138" t="s">
        <v>1426</v>
      </c>
      <c r="E515" s="49" t="s">
        <v>841</v>
      </c>
      <c r="F515" s="97" t="str">
        <f>IF(E515="","",IF(COUNTIF(Paramètres!H:H,E515)=1,IF(Paramètres!$E$3=Paramètres!$A$23,"Belfort/Montbéliard",IF(Paramètres!$E$3=Paramètres!$A$24,"Doubs","Franche-Comté")),IF(COUNTIF(Paramètres!I:I,E515)=1,IF(Paramètres!$E$3=Paramètres!$A$23,"Belfort/Montbéliard",IF(Paramètres!$E$3=Paramètres!$A$24,"Belfort","Franche-Comté")),IF(COUNTIF(Paramètres!J:J,E515)=1,IF(Paramètres!$E$3=Paramètres!$A$25,"Franche-Comté","Haute-Saône"),IF(COUNTIF(Paramètres!K:K,E515)=1,IF(Paramètres!$E$3=Paramètres!$A$25,"Franche-Comté","Jura"),IF(COUNTIF(Paramètres!G:G,E515)=1,IF(Paramètres!$E$3=Paramètres!$A$23,"Besançon",IF(Paramètres!$E$3=Paramètres!$A$24,"Doubs","Franche-Comté")),"*** INCONNU ***"))))))</f>
        <v>Franche-Comté</v>
      </c>
      <c r="G515" s="37">
        <f>LOOKUP(Z515-Paramètres!$E$1,Paramètres!$A$1:$A$20)</f>
        <v>-16</v>
      </c>
      <c r="H515" s="37" t="str">
        <f>LOOKUP(G515,Paramètres!$A$1:$B$20)</f>
        <v>J1</v>
      </c>
      <c r="I515" s="37">
        <f t="shared" si="88"/>
        <v>6</v>
      </c>
      <c r="J515" s="116">
        <v>678</v>
      </c>
      <c r="K515" s="47" t="s">
        <v>220</v>
      </c>
      <c r="L515" s="47"/>
      <c r="M515" s="25"/>
      <c r="N515" s="25"/>
      <c r="O515" s="88" t="str">
        <f t="shared" si="89"/>
        <v>10E</v>
      </c>
      <c r="P515" s="56">
        <f t="shared" si="90"/>
        <v>1000000000</v>
      </c>
      <c r="Q515" s="56">
        <f t="shared" si="91"/>
        <v>0</v>
      </c>
      <c r="R515" s="56">
        <f t="shared" si="92"/>
        <v>0</v>
      </c>
      <c r="S515" s="56">
        <f t="shared" si="93"/>
        <v>0</v>
      </c>
      <c r="T515" s="56">
        <f t="shared" si="94"/>
        <v>1000000000</v>
      </c>
      <c r="U515" s="57" t="str">
        <f t="shared" si="95"/>
        <v>10E</v>
      </c>
      <c r="V515" s="58">
        <f t="shared" si="96"/>
        <v>0</v>
      </c>
      <c r="W515" s="57" t="str">
        <f t="shared" si="97"/>
        <v>10E</v>
      </c>
      <c r="X515" s="58">
        <f t="shared" si="98"/>
        <v>0</v>
      </c>
      <c r="Y515" s="36" t="str">
        <f ca="1">LOOKUP(G515,Paramètres!$A$1:$A$20,Paramètres!$C$1:$C$21)</f>
        <v>-18</v>
      </c>
      <c r="Z515" s="25">
        <v>2000</v>
      </c>
      <c r="AA515" s="25" t="s">
        <v>1156</v>
      </c>
      <c r="AB515" s="59"/>
      <c r="AC515" s="42"/>
      <c r="AD515" s="42" t="str">
        <f>IF(ISNA(VLOOKUP(D515,'Liste en forme Garçons'!$C:$C,1,FALSE)),"","*")</f>
        <v>*</v>
      </c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</row>
    <row r="516" spans="1:46" s="43" customFormat="1" x14ac:dyDescent="0.35">
      <c r="A516" s="65"/>
      <c r="B516" s="32" t="s">
        <v>34</v>
      </c>
      <c r="C516" s="32" t="s">
        <v>712</v>
      </c>
      <c r="D516" s="138" t="s">
        <v>1519</v>
      </c>
      <c r="E516" s="49" t="s">
        <v>672</v>
      </c>
      <c r="F516" s="97" t="str">
        <f>IF(E516="","",IF(COUNTIF(Paramètres!H:H,E516)=1,IF(Paramètres!$E$3=Paramètres!$A$23,"Belfort/Montbéliard",IF(Paramètres!$E$3=Paramètres!$A$24,"Doubs","Franche-Comté")),IF(COUNTIF(Paramètres!I:I,E516)=1,IF(Paramètres!$E$3=Paramètres!$A$23,"Belfort/Montbéliard",IF(Paramètres!$E$3=Paramètres!$A$24,"Belfort","Franche-Comté")),IF(COUNTIF(Paramètres!J:J,E516)=1,IF(Paramètres!$E$3=Paramètres!$A$25,"Franche-Comté","Haute-Saône"),IF(COUNTIF(Paramètres!K:K,E516)=1,IF(Paramètres!$E$3=Paramètres!$A$25,"Franche-Comté","Jura"),IF(COUNTIF(Paramètres!G:G,E516)=1,IF(Paramètres!$E$3=Paramètres!$A$23,"Besançon",IF(Paramètres!$E$3=Paramètres!$A$24,"Doubs","Franche-Comté")),"*** INCONNU ***"))))))</f>
        <v>Franche-Comté</v>
      </c>
      <c r="G516" s="37">
        <f>LOOKUP(Z516-Paramètres!$E$1,Paramètres!$A$1:$A$20)</f>
        <v>-16</v>
      </c>
      <c r="H516" s="37" t="str">
        <f>LOOKUP(G516,Paramètres!$A$1:$B$20)</f>
        <v>J1</v>
      </c>
      <c r="I516" s="37">
        <f t="shared" si="88"/>
        <v>5</v>
      </c>
      <c r="J516" s="116">
        <v>597</v>
      </c>
      <c r="K516" s="47" t="s">
        <v>220</v>
      </c>
      <c r="L516" s="47"/>
      <c r="M516" s="25"/>
      <c r="N516" s="25"/>
      <c r="O516" s="88" t="str">
        <f t="shared" si="89"/>
        <v>10E</v>
      </c>
      <c r="P516" s="56">
        <f t="shared" si="90"/>
        <v>1000000000</v>
      </c>
      <c r="Q516" s="56">
        <f t="shared" si="91"/>
        <v>0</v>
      </c>
      <c r="R516" s="56">
        <f t="shared" si="92"/>
        <v>0</v>
      </c>
      <c r="S516" s="56">
        <f t="shared" si="93"/>
        <v>0</v>
      </c>
      <c r="T516" s="56">
        <f t="shared" si="94"/>
        <v>1000000000</v>
      </c>
      <c r="U516" s="57" t="str">
        <f t="shared" si="95"/>
        <v>10E</v>
      </c>
      <c r="V516" s="58">
        <f t="shared" si="96"/>
        <v>0</v>
      </c>
      <c r="W516" s="57" t="str">
        <f t="shared" si="97"/>
        <v>10E</v>
      </c>
      <c r="X516" s="58">
        <f t="shared" si="98"/>
        <v>0</v>
      </c>
      <c r="Y516" s="36" t="str">
        <f ca="1">LOOKUP(G516,Paramètres!$A$1:$A$20,Paramètres!$C$1:$C$21)</f>
        <v>-18</v>
      </c>
      <c r="Z516" s="25">
        <v>2000</v>
      </c>
      <c r="AA516" s="25" t="s">
        <v>1156</v>
      </c>
      <c r="AB516" s="59"/>
      <c r="AC516" s="42"/>
      <c r="AD516" s="42" t="str">
        <f>IF(ISNA(VLOOKUP(D516,'Liste en forme Garçons'!$C:$C,1,FALSE)),"","*")</f>
        <v>*</v>
      </c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</row>
    <row r="517" spans="1:46" s="43" customFormat="1" x14ac:dyDescent="0.35">
      <c r="A517" s="65"/>
      <c r="B517" s="32" t="s">
        <v>127</v>
      </c>
      <c r="C517" s="32" t="s">
        <v>1110</v>
      </c>
      <c r="D517" s="138" t="s">
        <v>1730</v>
      </c>
      <c r="E517" s="49" t="s">
        <v>58</v>
      </c>
      <c r="F517" s="97" t="str">
        <f>IF(E517="","",IF(COUNTIF(Paramètres!H:H,E517)=1,IF(Paramètres!$E$3=Paramètres!$A$23,"Belfort/Montbéliard",IF(Paramètres!$E$3=Paramètres!$A$24,"Doubs","Franche-Comté")),IF(COUNTIF(Paramètres!I:I,E517)=1,IF(Paramètres!$E$3=Paramètres!$A$23,"Belfort/Montbéliard",IF(Paramètres!$E$3=Paramètres!$A$24,"Belfort","Franche-Comté")),IF(COUNTIF(Paramètres!J:J,E517)=1,IF(Paramètres!$E$3=Paramètres!$A$25,"Franche-Comté","Haute-Saône"),IF(COUNTIF(Paramètres!K:K,E517)=1,IF(Paramètres!$E$3=Paramètres!$A$25,"Franche-Comté","Jura"),IF(COUNTIF(Paramètres!G:G,E517)=1,IF(Paramètres!$E$3=Paramètres!$A$23,"Besançon",IF(Paramètres!$E$3=Paramètres!$A$24,"Doubs","Franche-Comté")),"*** INCONNU ***"))))))</f>
        <v>Franche-Comté</v>
      </c>
      <c r="G517" s="37">
        <f>LOOKUP(Z517-Paramètres!$E$1,Paramètres!$A$1:$A$20)</f>
        <v>-17</v>
      </c>
      <c r="H517" s="37" t="str">
        <f>LOOKUP(G517,Paramètres!$A$1:$B$20)</f>
        <v>J2</v>
      </c>
      <c r="I517" s="37">
        <f t="shared" si="88"/>
        <v>7</v>
      </c>
      <c r="J517" s="116">
        <v>767</v>
      </c>
      <c r="K517" s="47" t="s">
        <v>113</v>
      </c>
      <c r="L517" s="47"/>
      <c r="M517" s="47"/>
      <c r="N517" s="47"/>
      <c r="O517" s="88" t="str">
        <f t="shared" si="89"/>
        <v>7E</v>
      </c>
      <c r="P517" s="56">
        <f t="shared" si="90"/>
        <v>700000000</v>
      </c>
      <c r="Q517" s="56">
        <f t="shared" si="91"/>
        <v>0</v>
      </c>
      <c r="R517" s="56">
        <f t="shared" si="92"/>
        <v>0</v>
      </c>
      <c r="S517" s="56">
        <f t="shared" si="93"/>
        <v>0</v>
      </c>
      <c r="T517" s="56">
        <f t="shared" si="94"/>
        <v>700000000</v>
      </c>
      <c r="U517" s="57" t="str">
        <f t="shared" si="95"/>
        <v>7E</v>
      </c>
      <c r="V517" s="58">
        <f t="shared" si="96"/>
        <v>0</v>
      </c>
      <c r="W517" s="57" t="str">
        <f t="shared" si="97"/>
        <v>7E</v>
      </c>
      <c r="X517" s="58">
        <f t="shared" si="98"/>
        <v>0</v>
      </c>
      <c r="Y517" s="36" t="str">
        <f ca="1">LOOKUP(G517,Paramètres!$A$1:$A$20,Paramètres!$C$1:$C$21)</f>
        <v>-18</v>
      </c>
      <c r="Z517" s="25">
        <v>1999</v>
      </c>
      <c r="AA517" s="25" t="s">
        <v>1156</v>
      </c>
      <c r="AB517" s="59"/>
      <c r="AC517" s="42"/>
      <c r="AD517" s="42" t="str">
        <f>IF(ISNA(VLOOKUP(D517,'Liste en forme Garçons'!$C:$C,1,FALSE)),"","*")</f>
        <v>*</v>
      </c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</row>
    <row r="518" spans="1:46" s="43" customFormat="1" x14ac:dyDescent="0.35">
      <c r="A518" s="65"/>
      <c r="B518" s="32" t="s">
        <v>699</v>
      </c>
      <c r="C518" s="32" t="s">
        <v>809</v>
      </c>
      <c r="D518" s="138" t="s">
        <v>1442</v>
      </c>
      <c r="E518" s="49" t="s">
        <v>864</v>
      </c>
      <c r="F518" s="97" t="str">
        <f>IF(E518="","",IF(COUNTIF(Paramètres!H:H,E518)=1,IF(Paramètres!$E$3=Paramètres!$A$23,"Belfort/Montbéliard",IF(Paramètres!$E$3=Paramètres!$A$24,"Doubs","Franche-Comté")),IF(COUNTIF(Paramètres!I:I,E518)=1,IF(Paramètres!$E$3=Paramètres!$A$23,"Belfort/Montbéliard",IF(Paramètres!$E$3=Paramètres!$A$24,"Belfort","Franche-Comté")),IF(COUNTIF(Paramètres!J:J,E518)=1,IF(Paramètres!$E$3=Paramètres!$A$25,"Franche-Comté","Haute-Saône"),IF(COUNTIF(Paramètres!K:K,E518)=1,IF(Paramètres!$E$3=Paramètres!$A$25,"Franche-Comté","Jura"),IF(COUNTIF(Paramètres!G:G,E518)=1,IF(Paramètres!$E$3=Paramètres!$A$23,"Besançon",IF(Paramètres!$E$3=Paramètres!$A$24,"Doubs","Franche-Comté")),"*** INCONNU ***"))))))</f>
        <v>Franche-Comté</v>
      </c>
      <c r="G518" s="37">
        <f>LOOKUP(Z518-Paramètres!$E$1,Paramètres!$A$1:$A$20)</f>
        <v>-16</v>
      </c>
      <c r="H518" s="37" t="str">
        <f>LOOKUP(G518,Paramètres!$A$1:$B$20)</f>
        <v>J1</v>
      </c>
      <c r="I518" s="37">
        <f t="shared" si="88"/>
        <v>5</v>
      </c>
      <c r="J518" s="116">
        <v>533</v>
      </c>
      <c r="K518" s="47" t="s">
        <v>113</v>
      </c>
      <c r="L518" s="47"/>
      <c r="M518" s="25"/>
      <c r="N518" s="25"/>
      <c r="O518" s="88" t="str">
        <f t="shared" si="89"/>
        <v>7E</v>
      </c>
      <c r="P518" s="56">
        <f t="shared" si="90"/>
        <v>700000000</v>
      </c>
      <c r="Q518" s="56">
        <f t="shared" si="91"/>
        <v>0</v>
      </c>
      <c r="R518" s="56">
        <f t="shared" si="92"/>
        <v>0</v>
      </c>
      <c r="S518" s="56">
        <f t="shared" si="93"/>
        <v>0</v>
      </c>
      <c r="T518" s="56">
        <f t="shared" si="94"/>
        <v>700000000</v>
      </c>
      <c r="U518" s="57" t="str">
        <f t="shared" si="95"/>
        <v>7E</v>
      </c>
      <c r="V518" s="58">
        <f t="shared" si="96"/>
        <v>0</v>
      </c>
      <c r="W518" s="57" t="str">
        <f t="shared" si="97"/>
        <v>7E</v>
      </c>
      <c r="X518" s="58">
        <f t="shared" si="98"/>
        <v>0</v>
      </c>
      <c r="Y518" s="36" t="str">
        <f ca="1">LOOKUP(G518,Paramètres!$A$1:$A$20,Paramètres!$C$1:$C$21)</f>
        <v>-18</v>
      </c>
      <c r="Z518" s="25">
        <v>2000</v>
      </c>
      <c r="AA518" s="25" t="s">
        <v>1156</v>
      </c>
      <c r="AB518" s="59"/>
      <c r="AC518" s="42"/>
      <c r="AD518" s="42" t="str">
        <f>IF(ISNA(VLOOKUP(D518,'Liste en forme Garçons'!$C:$C,1,FALSE)),"","*")</f>
        <v>*</v>
      </c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</row>
    <row r="519" spans="1:46" s="43" customFormat="1" x14ac:dyDescent="0.35">
      <c r="A519" s="65"/>
      <c r="B519" s="32" t="s">
        <v>406</v>
      </c>
      <c r="C519" s="32" t="s">
        <v>384</v>
      </c>
      <c r="D519" s="138" t="s">
        <v>3367</v>
      </c>
      <c r="E519" s="49" t="s">
        <v>332</v>
      </c>
      <c r="F519" s="97" t="str">
        <f>IF(E519="","",IF(COUNTIF(Paramètres!H:H,E519)=1,IF(Paramètres!$E$3=Paramètres!$A$23,"Belfort/Montbéliard",IF(Paramètres!$E$3=Paramètres!$A$24,"Doubs","Franche-Comté")),IF(COUNTIF(Paramètres!I:I,E519)=1,IF(Paramètres!$E$3=Paramètres!$A$23,"Belfort/Montbéliard",IF(Paramètres!$E$3=Paramètres!$A$24,"Belfort","Franche-Comté")),IF(COUNTIF(Paramètres!J:J,E519)=1,IF(Paramètres!$E$3=Paramètres!$A$25,"Franche-Comté","Haute-Saône"),IF(COUNTIF(Paramètres!K:K,E519)=1,IF(Paramètres!$E$3=Paramètres!$A$25,"Franche-Comté","Jura"),IF(COUNTIF(Paramètres!G:G,E519)=1,IF(Paramètres!$E$3=Paramètres!$A$23,"Besançon",IF(Paramètres!$E$3=Paramètres!$A$24,"Doubs","Franche-Comté")),"*** INCONNU ***"))))))</f>
        <v>Franche-Comté</v>
      </c>
      <c r="G519" s="37">
        <f>LOOKUP(Z519-Paramètres!$E$1,Paramètres!$A$1:$A$20)</f>
        <v>-16</v>
      </c>
      <c r="H519" s="37" t="str">
        <f>LOOKUP(G519,Paramètres!$A$1:$B$20)</f>
        <v>J1</v>
      </c>
      <c r="I519" s="37">
        <f t="shared" si="88"/>
        <v>5</v>
      </c>
      <c r="J519" s="116">
        <v>500</v>
      </c>
      <c r="K519" s="47" t="s">
        <v>113</v>
      </c>
      <c r="L519" s="47"/>
      <c r="M519" s="25"/>
      <c r="N519" s="25"/>
      <c r="O519" s="88" t="str">
        <f t="shared" si="89"/>
        <v>7E</v>
      </c>
      <c r="P519" s="56">
        <f t="shared" si="90"/>
        <v>700000000</v>
      </c>
      <c r="Q519" s="56">
        <f t="shared" si="91"/>
        <v>0</v>
      </c>
      <c r="R519" s="56">
        <f t="shared" si="92"/>
        <v>0</v>
      </c>
      <c r="S519" s="56">
        <f t="shared" si="93"/>
        <v>0</v>
      </c>
      <c r="T519" s="56">
        <f t="shared" si="94"/>
        <v>700000000</v>
      </c>
      <c r="U519" s="57" t="str">
        <f t="shared" si="95"/>
        <v>7E</v>
      </c>
      <c r="V519" s="58">
        <f t="shared" si="96"/>
        <v>0</v>
      </c>
      <c r="W519" s="57" t="str">
        <f t="shared" si="97"/>
        <v>7E</v>
      </c>
      <c r="X519" s="58">
        <f t="shared" si="98"/>
        <v>0</v>
      </c>
      <c r="Y519" s="36" t="str">
        <f ca="1">LOOKUP(G519,Paramètres!$A$1:$A$20,Paramètres!$C$1:$C$21)</f>
        <v>-18</v>
      </c>
      <c r="Z519" s="25">
        <v>2000</v>
      </c>
      <c r="AA519" s="25" t="s">
        <v>1156</v>
      </c>
      <c r="AB519" s="59"/>
      <c r="AC519" s="42"/>
      <c r="AD519" s="42" t="str">
        <f>IF(ISNA(VLOOKUP(D519,'Liste en forme Garçons'!$C:$C,1,FALSE)),"","*")</f>
        <v>*</v>
      </c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</row>
    <row r="520" spans="1:46" s="43" customFormat="1" x14ac:dyDescent="0.35">
      <c r="A520" s="65"/>
      <c r="B520" s="48" t="s">
        <v>12</v>
      </c>
      <c r="C520" s="32" t="s">
        <v>76</v>
      </c>
      <c r="D520" s="137" t="s">
        <v>1581</v>
      </c>
      <c r="E520" s="49" t="s">
        <v>58</v>
      </c>
      <c r="F520" s="97" t="str">
        <f>IF(E520="","",IF(COUNTIF(Paramètres!H:H,E520)=1,IF(Paramètres!$E$3=Paramètres!$A$23,"Belfort/Montbéliard",IF(Paramètres!$E$3=Paramètres!$A$24,"Doubs","Franche-Comté")),IF(COUNTIF(Paramètres!I:I,E520)=1,IF(Paramètres!$E$3=Paramètres!$A$23,"Belfort/Montbéliard",IF(Paramètres!$E$3=Paramètres!$A$24,"Belfort","Franche-Comté")),IF(COUNTIF(Paramètres!J:J,E520)=1,IF(Paramètres!$E$3=Paramètres!$A$25,"Franche-Comté","Haute-Saône"),IF(COUNTIF(Paramètres!K:K,E520)=1,IF(Paramètres!$E$3=Paramètres!$A$25,"Franche-Comté","Jura"),IF(COUNTIF(Paramètres!G:G,E520)=1,IF(Paramètres!$E$3=Paramètres!$A$23,"Besançon",IF(Paramètres!$E$3=Paramètres!$A$24,"Doubs","Franche-Comté")),"*** INCONNU ***"))))))</f>
        <v>Franche-Comté</v>
      </c>
      <c r="G520" s="37">
        <f>LOOKUP(Z520-Paramètres!$E$1,Paramètres!$A$1:$A$20)</f>
        <v>-17</v>
      </c>
      <c r="H520" s="37" t="str">
        <f>LOOKUP(G520,Paramètres!$A$1:$B$20)</f>
        <v>J2</v>
      </c>
      <c r="I520" s="37">
        <f t="shared" si="88"/>
        <v>8</v>
      </c>
      <c r="J520" s="117">
        <v>824</v>
      </c>
      <c r="K520" s="47" t="s">
        <v>221</v>
      </c>
      <c r="L520" s="47"/>
      <c r="M520" s="47"/>
      <c r="N520" s="47"/>
      <c r="O520" s="88" t="str">
        <f t="shared" si="89"/>
        <v>5E</v>
      </c>
      <c r="P520" s="56">
        <f t="shared" si="90"/>
        <v>500000000</v>
      </c>
      <c r="Q520" s="56">
        <f t="shared" si="91"/>
        <v>0</v>
      </c>
      <c r="R520" s="56">
        <f t="shared" si="92"/>
        <v>0</v>
      </c>
      <c r="S520" s="56">
        <f t="shared" si="93"/>
        <v>0</v>
      </c>
      <c r="T520" s="56">
        <f t="shared" si="94"/>
        <v>500000000</v>
      </c>
      <c r="U520" s="57" t="str">
        <f t="shared" si="95"/>
        <v>5E</v>
      </c>
      <c r="V520" s="58">
        <f t="shared" si="96"/>
        <v>0</v>
      </c>
      <c r="W520" s="57" t="str">
        <f t="shared" si="97"/>
        <v>5E</v>
      </c>
      <c r="X520" s="58">
        <f t="shared" si="98"/>
        <v>0</v>
      </c>
      <c r="Y520" s="36" t="str">
        <f ca="1">LOOKUP(G520,Paramètres!$A$1:$A$20,Paramètres!$C$1:$C$21)</f>
        <v>-18</v>
      </c>
      <c r="Z520" s="25">
        <v>1999</v>
      </c>
      <c r="AA520" s="25" t="s">
        <v>1156</v>
      </c>
      <c r="AB520" s="59"/>
      <c r="AC520" s="42"/>
      <c r="AD520" s="42" t="str">
        <f>IF(ISNA(VLOOKUP(D520,'Liste en forme Garçons'!$C:$C,1,FALSE)),"","*")</f>
        <v>*</v>
      </c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</row>
    <row r="521" spans="1:46" s="43" customFormat="1" x14ac:dyDescent="0.35">
      <c r="A521" s="65"/>
      <c r="B521" s="32" t="s">
        <v>406</v>
      </c>
      <c r="C521" s="32" t="s">
        <v>784</v>
      </c>
      <c r="D521" s="138" t="s">
        <v>2612</v>
      </c>
      <c r="E521" s="33" t="s">
        <v>846</v>
      </c>
      <c r="F521" s="97" t="str">
        <f>IF(E521="","",IF(COUNTIF(Paramètres!H:H,E521)=1,IF(Paramètres!$E$3=Paramètres!$A$23,"Belfort/Montbéliard",IF(Paramètres!$E$3=Paramètres!$A$24,"Doubs","Franche-Comté")),IF(COUNTIF(Paramètres!I:I,E521)=1,IF(Paramètres!$E$3=Paramètres!$A$23,"Belfort/Montbéliard",IF(Paramètres!$E$3=Paramètres!$A$24,"Belfort","Franche-Comté")),IF(COUNTIF(Paramètres!J:J,E521)=1,IF(Paramètres!$E$3=Paramètres!$A$25,"Franche-Comté","Haute-Saône"),IF(COUNTIF(Paramètres!K:K,E521)=1,IF(Paramètres!$E$3=Paramètres!$A$25,"Franche-Comté","Jura"),IF(COUNTIF(Paramètres!G:G,E521)=1,IF(Paramètres!$E$3=Paramètres!$A$23,"Besançon",IF(Paramètres!$E$3=Paramètres!$A$24,"Doubs","Franche-Comté")),"*** INCONNU ***"))))))</f>
        <v>Franche-Comté</v>
      </c>
      <c r="G521" s="37">
        <f>LOOKUP(Z521-Paramètres!$E$1,Paramètres!$A$1:$A$20)</f>
        <v>-16</v>
      </c>
      <c r="H521" s="37" t="str">
        <f>LOOKUP(G521,Paramètres!$A$1:$B$20)</f>
        <v>J1</v>
      </c>
      <c r="I521" s="37">
        <f t="shared" si="88"/>
        <v>5</v>
      </c>
      <c r="J521" s="116">
        <v>549</v>
      </c>
      <c r="K521" s="25" t="s">
        <v>221</v>
      </c>
      <c r="L521" s="47"/>
      <c r="M521" s="47"/>
      <c r="N521" s="25"/>
      <c r="O521" s="88" t="str">
        <f t="shared" si="89"/>
        <v>5E</v>
      </c>
      <c r="P521" s="56">
        <f t="shared" si="90"/>
        <v>500000000</v>
      </c>
      <c r="Q521" s="56">
        <f t="shared" si="91"/>
        <v>0</v>
      </c>
      <c r="R521" s="56">
        <f t="shared" si="92"/>
        <v>0</v>
      </c>
      <c r="S521" s="56">
        <f t="shared" si="93"/>
        <v>0</v>
      </c>
      <c r="T521" s="56">
        <f t="shared" si="94"/>
        <v>500000000</v>
      </c>
      <c r="U521" s="57" t="str">
        <f t="shared" si="95"/>
        <v>5E</v>
      </c>
      <c r="V521" s="58">
        <f t="shared" si="96"/>
        <v>0</v>
      </c>
      <c r="W521" s="57" t="str">
        <f t="shared" si="97"/>
        <v>5E</v>
      </c>
      <c r="X521" s="58">
        <f t="shared" si="98"/>
        <v>0</v>
      </c>
      <c r="Y521" s="36" t="str">
        <f ca="1">LOOKUP(G521,Paramètres!$A$1:$A$20,Paramètres!$C$1:$C$21)</f>
        <v>-18</v>
      </c>
      <c r="Z521" s="25">
        <v>2000</v>
      </c>
      <c r="AA521" s="25" t="s">
        <v>1156</v>
      </c>
      <c r="AB521" s="59"/>
      <c r="AC521" s="42"/>
      <c r="AD521" s="42" t="str">
        <f>IF(ISNA(VLOOKUP(D521,'Liste en forme Garçons'!$C:$C,1,FALSE)),"","*")</f>
        <v>*</v>
      </c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</row>
    <row r="522" spans="1:46" s="43" customFormat="1" x14ac:dyDescent="0.35">
      <c r="A522" s="65"/>
      <c r="B522" s="32" t="s">
        <v>500</v>
      </c>
      <c r="C522" s="32" t="s">
        <v>3368</v>
      </c>
      <c r="D522" s="138" t="s">
        <v>3369</v>
      </c>
      <c r="E522" s="49" t="s">
        <v>1125</v>
      </c>
      <c r="F522" s="97" t="str">
        <f>IF(E522="","",IF(COUNTIF(Paramètres!H:H,E522)=1,IF(Paramètres!$E$3=Paramètres!$A$23,"Belfort/Montbéliard",IF(Paramètres!$E$3=Paramètres!$A$24,"Doubs","Franche-Comté")),IF(COUNTIF(Paramètres!I:I,E522)=1,IF(Paramètres!$E$3=Paramètres!$A$23,"Belfort/Montbéliard",IF(Paramètres!$E$3=Paramètres!$A$24,"Belfort","Franche-Comté")),IF(COUNTIF(Paramètres!J:J,E522)=1,IF(Paramètres!$E$3=Paramètres!$A$25,"Franche-Comté","Haute-Saône"),IF(COUNTIF(Paramètres!K:K,E522)=1,IF(Paramètres!$E$3=Paramètres!$A$25,"Franche-Comté","Jura"),IF(COUNTIF(Paramètres!G:G,E522)=1,IF(Paramètres!$E$3=Paramètres!$A$23,"Besançon",IF(Paramètres!$E$3=Paramètres!$A$24,"Doubs","Franche-Comté")),"*** INCONNU ***"))))))</f>
        <v>Franche-Comté</v>
      </c>
      <c r="G522" s="37">
        <f>LOOKUP(Z522-Paramètres!$E$1,Paramètres!$A$1:$A$20)</f>
        <v>-17</v>
      </c>
      <c r="H522" s="37" t="str">
        <f>LOOKUP(G522,Paramètres!$A$1:$B$20)</f>
        <v>J2</v>
      </c>
      <c r="I522" s="37">
        <f t="shared" si="88"/>
        <v>5</v>
      </c>
      <c r="J522" s="116">
        <v>513</v>
      </c>
      <c r="K522" s="47" t="s">
        <v>221</v>
      </c>
      <c r="L522" s="47"/>
      <c r="M522" s="25"/>
      <c r="N522" s="25"/>
      <c r="O522" s="88" t="str">
        <f t="shared" si="89"/>
        <v>5E</v>
      </c>
      <c r="P522" s="56">
        <f t="shared" si="90"/>
        <v>500000000</v>
      </c>
      <c r="Q522" s="56">
        <f t="shared" si="91"/>
        <v>0</v>
      </c>
      <c r="R522" s="56">
        <f t="shared" si="92"/>
        <v>0</v>
      </c>
      <c r="S522" s="56">
        <f t="shared" si="93"/>
        <v>0</v>
      </c>
      <c r="T522" s="56">
        <f t="shared" si="94"/>
        <v>500000000</v>
      </c>
      <c r="U522" s="57" t="str">
        <f t="shared" si="95"/>
        <v>5E</v>
      </c>
      <c r="V522" s="58">
        <f t="shared" si="96"/>
        <v>0</v>
      </c>
      <c r="W522" s="57" t="str">
        <f t="shared" si="97"/>
        <v>5E</v>
      </c>
      <c r="X522" s="58">
        <f t="shared" si="98"/>
        <v>0</v>
      </c>
      <c r="Y522" s="36" t="str">
        <f ca="1">LOOKUP(G522,Paramètres!$A$1:$A$20,Paramètres!$C$1:$C$21)</f>
        <v>-18</v>
      </c>
      <c r="Z522" s="25">
        <v>1999</v>
      </c>
      <c r="AA522" s="25" t="s">
        <v>1156</v>
      </c>
      <c r="AB522" s="59"/>
      <c r="AC522" s="42"/>
      <c r="AD522" s="42" t="str">
        <f>IF(ISNA(VLOOKUP(D522,'Liste en forme Garçons'!$C:$C,1,FALSE)),"","*")</f>
        <v>*</v>
      </c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</row>
    <row r="523" spans="1:46" s="43" customFormat="1" x14ac:dyDescent="0.35">
      <c r="A523" s="65"/>
      <c r="B523" s="32" t="s">
        <v>47</v>
      </c>
      <c r="C523" s="32" t="s">
        <v>445</v>
      </c>
      <c r="D523" s="138" t="s">
        <v>1641</v>
      </c>
      <c r="E523" s="33" t="s">
        <v>444</v>
      </c>
      <c r="F523" s="97" t="str">
        <f>IF(E523="","",IF(COUNTIF(Paramètres!H:H,E523)=1,IF(Paramètres!$E$3=Paramètres!$A$23,"Belfort/Montbéliard",IF(Paramètres!$E$3=Paramètres!$A$24,"Doubs","Franche-Comté")),IF(COUNTIF(Paramètres!I:I,E523)=1,IF(Paramètres!$E$3=Paramètres!$A$23,"Belfort/Montbéliard",IF(Paramètres!$E$3=Paramètres!$A$24,"Belfort","Franche-Comté")),IF(COUNTIF(Paramètres!J:J,E523)=1,IF(Paramètres!$E$3=Paramètres!$A$25,"Franche-Comté","Haute-Saône"),IF(COUNTIF(Paramètres!K:K,E523)=1,IF(Paramètres!$E$3=Paramètres!$A$25,"Franche-Comté","Jura"),IF(COUNTIF(Paramètres!G:G,E523)=1,IF(Paramètres!$E$3=Paramètres!$A$23,"Besançon",IF(Paramètres!$E$3=Paramètres!$A$24,"Doubs","Franche-Comté")),"*** INCONNU ***"))))))</f>
        <v>Franche-Comté</v>
      </c>
      <c r="G523" s="37">
        <f>LOOKUP(Z523-Paramètres!$E$1,Paramètres!$A$1:$A$20)</f>
        <v>-17</v>
      </c>
      <c r="H523" s="37" t="str">
        <f>LOOKUP(G523,Paramètres!$A$1:$B$20)</f>
        <v>J2</v>
      </c>
      <c r="I523" s="37">
        <f t="shared" si="88"/>
        <v>8</v>
      </c>
      <c r="J523" s="117">
        <v>861</v>
      </c>
      <c r="K523" s="47" t="s">
        <v>222</v>
      </c>
      <c r="L523" s="47"/>
      <c r="M523" s="47"/>
      <c r="N523" s="47"/>
      <c r="O523" s="88" t="str">
        <f t="shared" si="89"/>
        <v>4E</v>
      </c>
      <c r="P523" s="56">
        <f t="shared" si="90"/>
        <v>400000000</v>
      </c>
      <c r="Q523" s="56">
        <f t="shared" si="91"/>
        <v>0</v>
      </c>
      <c r="R523" s="56">
        <f t="shared" si="92"/>
        <v>0</v>
      </c>
      <c r="S523" s="56">
        <f t="shared" si="93"/>
        <v>0</v>
      </c>
      <c r="T523" s="56">
        <f t="shared" si="94"/>
        <v>400000000</v>
      </c>
      <c r="U523" s="57" t="str">
        <f t="shared" si="95"/>
        <v>4E</v>
      </c>
      <c r="V523" s="58">
        <f t="shared" si="96"/>
        <v>0</v>
      </c>
      <c r="W523" s="57" t="str">
        <f t="shared" si="97"/>
        <v>4E</v>
      </c>
      <c r="X523" s="58">
        <f t="shared" si="98"/>
        <v>0</v>
      </c>
      <c r="Y523" s="36" t="str">
        <f ca="1">LOOKUP(G523,Paramètres!$A$1:$A$20,Paramètres!$C$1:$C$21)</f>
        <v>-18</v>
      </c>
      <c r="Z523" s="25">
        <v>1999</v>
      </c>
      <c r="AA523" s="25" t="s">
        <v>1156</v>
      </c>
      <c r="AB523" s="59"/>
      <c r="AC523" s="42"/>
      <c r="AD523" s="42" t="str">
        <f>IF(ISNA(VLOOKUP(D523,'Liste en forme Garçons'!$C:$C,1,FALSE)),"","*")</f>
        <v>*</v>
      </c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</row>
    <row r="524" spans="1:46" s="43" customFormat="1" x14ac:dyDescent="0.35">
      <c r="A524" s="65"/>
      <c r="B524" s="32" t="s">
        <v>13</v>
      </c>
      <c r="C524" s="32" t="s">
        <v>812</v>
      </c>
      <c r="D524" s="138" t="s">
        <v>1428</v>
      </c>
      <c r="E524" s="49" t="s">
        <v>841</v>
      </c>
      <c r="F524" s="97" t="str">
        <f>IF(E524="","",IF(COUNTIF(Paramètres!H:H,E524)=1,IF(Paramètres!$E$3=Paramètres!$A$23,"Belfort/Montbéliard",IF(Paramètres!$E$3=Paramètres!$A$24,"Doubs","Franche-Comté")),IF(COUNTIF(Paramètres!I:I,E524)=1,IF(Paramètres!$E$3=Paramètres!$A$23,"Belfort/Montbéliard",IF(Paramètres!$E$3=Paramètres!$A$24,"Belfort","Franche-Comté")),IF(COUNTIF(Paramètres!J:J,E524)=1,IF(Paramètres!$E$3=Paramètres!$A$25,"Franche-Comté","Haute-Saône"),IF(COUNTIF(Paramètres!K:K,E524)=1,IF(Paramètres!$E$3=Paramètres!$A$25,"Franche-Comté","Jura"),IF(COUNTIF(Paramètres!G:G,E524)=1,IF(Paramètres!$E$3=Paramètres!$A$23,"Besançon",IF(Paramètres!$E$3=Paramètres!$A$24,"Doubs","Franche-Comté")),"*** INCONNU ***"))))))</f>
        <v>Franche-Comté</v>
      </c>
      <c r="G524" s="37">
        <f>LOOKUP(Z524-Paramètres!$E$1,Paramètres!$A$1:$A$20)</f>
        <v>-17</v>
      </c>
      <c r="H524" s="37" t="str">
        <f>LOOKUP(G524,Paramètres!$A$1:$B$20)</f>
        <v>J2</v>
      </c>
      <c r="I524" s="37">
        <f t="shared" si="88"/>
        <v>5</v>
      </c>
      <c r="J524" s="116">
        <v>500</v>
      </c>
      <c r="K524" s="47" t="s">
        <v>222</v>
      </c>
      <c r="L524" s="47"/>
      <c r="M524" s="25"/>
      <c r="N524" s="25"/>
      <c r="O524" s="88" t="str">
        <f t="shared" si="89"/>
        <v>4E</v>
      </c>
      <c r="P524" s="56">
        <f t="shared" si="90"/>
        <v>400000000</v>
      </c>
      <c r="Q524" s="56">
        <f t="shared" si="91"/>
        <v>0</v>
      </c>
      <c r="R524" s="56">
        <f t="shared" si="92"/>
        <v>0</v>
      </c>
      <c r="S524" s="56">
        <f t="shared" si="93"/>
        <v>0</v>
      </c>
      <c r="T524" s="56">
        <f t="shared" si="94"/>
        <v>400000000</v>
      </c>
      <c r="U524" s="57" t="str">
        <f t="shared" si="95"/>
        <v>4E</v>
      </c>
      <c r="V524" s="58">
        <f t="shared" si="96"/>
        <v>0</v>
      </c>
      <c r="W524" s="57" t="str">
        <f t="shared" si="97"/>
        <v>4E</v>
      </c>
      <c r="X524" s="58">
        <f t="shared" si="98"/>
        <v>0</v>
      </c>
      <c r="Y524" s="36" t="str">
        <f ca="1">LOOKUP(G524,Paramètres!$A$1:$A$20,Paramètres!$C$1:$C$21)</f>
        <v>-18</v>
      </c>
      <c r="Z524" s="25">
        <v>1999</v>
      </c>
      <c r="AA524" s="25" t="s">
        <v>1156</v>
      </c>
      <c r="AB524" s="59"/>
      <c r="AC524" s="42"/>
      <c r="AD524" s="42" t="str">
        <f>IF(ISNA(VLOOKUP(D524,'Liste en forme Garçons'!$C:$C,1,FALSE)),"","*")</f>
        <v>*</v>
      </c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</row>
    <row r="525" spans="1:46" s="43" customFormat="1" x14ac:dyDescent="0.35">
      <c r="A525" s="65"/>
      <c r="B525" s="32" t="s">
        <v>34</v>
      </c>
      <c r="C525" s="32" t="s">
        <v>158</v>
      </c>
      <c r="D525" s="138" t="s">
        <v>1684</v>
      </c>
      <c r="E525" s="33" t="s">
        <v>60</v>
      </c>
      <c r="F525" s="97" t="str">
        <f>IF(E525="","",IF(COUNTIF(Paramètres!H:H,E525)=1,IF(Paramètres!$E$3=Paramètres!$A$23,"Belfort/Montbéliard",IF(Paramètres!$E$3=Paramètres!$A$24,"Doubs","Franche-Comté")),IF(COUNTIF(Paramètres!I:I,E525)=1,IF(Paramètres!$E$3=Paramètres!$A$23,"Belfort/Montbéliard",IF(Paramètres!$E$3=Paramètres!$A$24,"Belfort","Franche-Comté")),IF(COUNTIF(Paramètres!J:J,E525)=1,IF(Paramètres!$E$3=Paramètres!$A$25,"Franche-Comté","Haute-Saône"),IF(COUNTIF(Paramètres!K:K,E525)=1,IF(Paramètres!$E$3=Paramètres!$A$25,"Franche-Comté","Jura"),IF(COUNTIF(Paramètres!G:G,E525)=1,IF(Paramètres!$E$3=Paramètres!$A$23,"Besançon",IF(Paramètres!$E$3=Paramètres!$A$24,"Doubs","Franche-Comté")),"*** INCONNU ***"))))))</f>
        <v>Franche-Comté</v>
      </c>
      <c r="G525" s="37">
        <f>LOOKUP(Z525-Paramètres!$E$1,Paramètres!$A$1:$A$20)</f>
        <v>-18</v>
      </c>
      <c r="H525" s="37" t="str">
        <f>LOOKUP(G525,Paramètres!$A$1:$B$20)</f>
        <v>J3</v>
      </c>
      <c r="I525" s="37">
        <f t="shared" si="88"/>
        <v>6</v>
      </c>
      <c r="J525" s="117">
        <v>621</v>
      </c>
      <c r="K525" s="25" t="s">
        <v>223</v>
      </c>
      <c r="L525" s="47"/>
      <c r="M525" s="47"/>
      <c r="N525" s="47"/>
      <c r="O525" s="88" t="str">
        <f t="shared" si="89"/>
        <v>3E</v>
      </c>
      <c r="P525" s="56">
        <f t="shared" si="90"/>
        <v>300000000</v>
      </c>
      <c r="Q525" s="56">
        <f t="shared" si="91"/>
        <v>0</v>
      </c>
      <c r="R525" s="56">
        <f t="shared" si="92"/>
        <v>0</v>
      </c>
      <c r="S525" s="56">
        <f t="shared" si="93"/>
        <v>0</v>
      </c>
      <c r="T525" s="56">
        <f t="shared" si="94"/>
        <v>300000000</v>
      </c>
      <c r="U525" s="57" t="str">
        <f t="shared" si="95"/>
        <v>3E</v>
      </c>
      <c r="V525" s="58">
        <f t="shared" si="96"/>
        <v>0</v>
      </c>
      <c r="W525" s="57" t="str">
        <f t="shared" si="97"/>
        <v>3E</v>
      </c>
      <c r="X525" s="58">
        <f t="shared" si="98"/>
        <v>0</v>
      </c>
      <c r="Y525" s="36" t="str">
        <f ca="1">LOOKUP(G525,Paramètres!$A$1:$A$20,Paramètres!$C$1:$C$21)</f>
        <v>-18</v>
      </c>
      <c r="Z525" s="25">
        <v>1998</v>
      </c>
      <c r="AA525" s="25" t="s">
        <v>1156</v>
      </c>
      <c r="AB525" s="59"/>
      <c r="AC525" s="42"/>
      <c r="AD525" s="42" t="str">
        <f>IF(ISNA(VLOOKUP(D525,'Liste en forme Garçons'!$C:$C,1,FALSE)),"","*")</f>
        <v>*</v>
      </c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</row>
    <row r="526" spans="1:46" s="43" customFormat="1" x14ac:dyDescent="0.35">
      <c r="A526" s="65"/>
      <c r="B526" s="32" t="s">
        <v>39</v>
      </c>
      <c r="C526" s="32" t="s">
        <v>792</v>
      </c>
      <c r="D526" s="138" t="s">
        <v>1843</v>
      </c>
      <c r="E526" s="49" t="s">
        <v>856</v>
      </c>
      <c r="F526" s="97" t="str">
        <f>IF(E526="","",IF(COUNTIF(Paramètres!H:H,E526)=1,IF(Paramètres!$E$3=Paramètres!$A$23,"Belfort/Montbéliard",IF(Paramètres!$E$3=Paramètres!$A$24,"Doubs","Franche-Comté")),IF(COUNTIF(Paramètres!I:I,E526)=1,IF(Paramètres!$E$3=Paramètres!$A$23,"Belfort/Montbéliard",IF(Paramètres!$E$3=Paramètres!$A$24,"Belfort","Franche-Comté")),IF(COUNTIF(Paramètres!J:J,E526)=1,IF(Paramètres!$E$3=Paramètres!$A$25,"Franche-Comté","Haute-Saône"),IF(COUNTIF(Paramètres!K:K,E526)=1,IF(Paramètres!$E$3=Paramètres!$A$25,"Franche-Comté","Jura"),IF(COUNTIF(Paramètres!G:G,E526)=1,IF(Paramètres!$E$3=Paramètres!$A$23,"Besançon",IF(Paramètres!$E$3=Paramètres!$A$24,"Doubs","Franche-Comté")),"*** INCONNU ***"))))))</f>
        <v>Franche-Comté</v>
      </c>
      <c r="G526" s="37">
        <f>LOOKUP(Z526-Paramètres!$E$1,Paramètres!$A$1:$A$20)</f>
        <v>-17</v>
      </c>
      <c r="H526" s="37" t="str">
        <f>LOOKUP(G526,Paramètres!$A$1:$B$20)</f>
        <v>J2</v>
      </c>
      <c r="I526" s="37">
        <f t="shared" si="88"/>
        <v>5</v>
      </c>
      <c r="J526" s="116">
        <v>500</v>
      </c>
      <c r="K526" s="1" t="s">
        <v>223</v>
      </c>
      <c r="L526" s="1"/>
      <c r="M526" s="1"/>
      <c r="N526" s="1"/>
      <c r="O526" s="88" t="str">
        <f t="shared" si="89"/>
        <v>3E</v>
      </c>
      <c r="P526" s="56">
        <f t="shared" si="90"/>
        <v>300000000</v>
      </c>
      <c r="Q526" s="56">
        <f t="shared" si="91"/>
        <v>0</v>
      </c>
      <c r="R526" s="56">
        <f t="shared" si="92"/>
        <v>0</v>
      </c>
      <c r="S526" s="56">
        <f t="shared" si="93"/>
        <v>0</v>
      </c>
      <c r="T526" s="56">
        <f t="shared" si="94"/>
        <v>300000000</v>
      </c>
      <c r="U526" s="57" t="str">
        <f t="shared" si="95"/>
        <v>3E</v>
      </c>
      <c r="V526" s="58">
        <f t="shared" si="96"/>
        <v>0</v>
      </c>
      <c r="W526" s="57" t="str">
        <f t="shared" si="97"/>
        <v>3E</v>
      </c>
      <c r="X526" s="58">
        <f t="shared" si="98"/>
        <v>0</v>
      </c>
      <c r="Y526" s="36" t="str">
        <f ca="1">LOOKUP(G526,Paramètres!$A$1:$A$20,Paramètres!$C$1:$C$21)</f>
        <v>-18</v>
      </c>
      <c r="Z526" s="25">
        <v>1999</v>
      </c>
      <c r="AA526" s="25" t="s">
        <v>1156</v>
      </c>
      <c r="AB526" s="59"/>
      <c r="AC526" s="42"/>
      <c r="AD526" s="42" t="str">
        <f>IF(ISNA(VLOOKUP(D526,'Liste en forme Garçons'!$C:$C,1,FALSE)),"","*")</f>
        <v>*</v>
      </c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</row>
    <row r="527" spans="1:46" s="43" customFormat="1" x14ac:dyDescent="0.35">
      <c r="A527" s="65"/>
      <c r="B527" s="32" t="s">
        <v>900</v>
      </c>
      <c r="C527" s="32" t="s">
        <v>1005</v>
      </c>
      <c r="D527" s="138" t="s">
        <v>1307</v>
      </c>
      <c r="E527" s="33" t="s">
        <v>1013</v>
      </c>
      <c r="F527" s="97" t="str">
        <f>IF(E527="","",IF(COUNTIF(Paramètres!H:H,E527)=1,IF(Paramètres!$E$3=Paramètres!$A$23,"Belfort/Montbéliard",IF(Paramètres!$E$3=Paramètres!$A$24,"Doubs","Franche-Comté")),IF(COUNTIF(Paramètres!I:I,E527)=1,IF(Paramètres!$E$3=Paramètres!$A$23,"Belfort/Montbéliard",IF(Paramètres!$E$3=Paramètres!$A$24,"Belfort","Franche-Comté")),IF(COUNTIF(Paramètres!J:J,E527)=1,IF(Paramètres!$E$3=Paramètres!$A$25,"Franche-Comté","Haute-Saône"),IF(COUNTIF(Paramètres!K:K,E527)=1,IF(Paramètres!$E$3=Paramètres!$A$25,"Franche-Comté","Jura"),IF(COUNTIF(Paramètres!G:G,E527)=1,IF(Paramètres!$E$3=Paramètres!$A$23,"Besançon",IF(Paramètres!$E$3=Paramètres!$A$24,"Doubs","Franche-Comté")),"*** INCONNU ***"))))))</f>
        <v>Franche-Comté</v>
      </c>
      <c r="G527" s="37">
        <f>LOOKUP(Z527-Paramètres!$E$1,Paramètres!$A$1:$A$20)</f>
        <v>-16</v>
      </c>
      <c r="H527" s="37" t="str">
        <f>LOOKUP(G527,Paramètres!$A$1:$B$20)</f>
        <v>J1</v>
      </c>
      <c r="I527" s="37">
        <f t="shared" si="88"/>
        <v>5</v>
      </c>
      <c r="J527" s="116">
        <v>500</v>
      </c>
      <c r="K527" s="25" t="s">
        <v>224</v>
      </c>
      <c r="L527" s="47"/>
      <c r="M527" s="47"/>
      <c r="N527" s="25"/>
      <c r="O527" s="88" t="str">
        <f t="shared" si="89"/>
        <v>2E</v>
      </c>
      <c r="P527" s="56">
        <f t="shared" si="90"/>
        <v>200000000</v>
      </c>
      <c r="Q527" s="56">
        <f t="shared" si="91"/>
        <v>0</v>
      </c>
      <c r="R527" s="56">
        <f t="shared" si="92"/>
        <v>0</v>
      </c>
      <c r="S527" s="56">
        <f t="shared" si="93"/>
        <v>0</v>
      </c>
      <c r="T527" s="56">
        <f t="shared" si="94"/>
        <v>200000000</v>
      </c>
      <c r="U527" s="57" t="str">
        <f t="shared" si="95"/>
        <v>2E</v>
      </c>
      <c r="V527" s="58">
        <f t="shared" si="96"/>
        <v>0</v>
      </c>
      <c r="W527" s="57" t="str">
        <f t="shared" si="97"/>
        <v>2E</v>
      </c>
      <c r="X527" s="58">
        <f t="shared" si="98"/>
        <v>0</v>
      </c>
      <c r="Y527" s="36" t="str">
        <f ca="1">LOOKUP(G527,Paramètres!$A$1:$A$20,Paramètres!$C$1:$C$21)</f>
        <v>-18</v>
      </c>
      <c r="Z527" s="25">
        <v>2000</v>
      </c>
      <c r="AA527" s="25" t="s">
        <v>1156</v>
      </c>
      <c r="AB527" s="59"/>
      <c r="AC527" s="42"/>
      <c r="AD527" s="42" t="str">
        <f>IF(ISNA(VLOOKUP(D527,'Liste en forme Garçons'!$C:$C,1,FALSE)),"","*")</f>
        <v>*</v>
      </c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</row>
    <row r="528" spans="1:46" s="43" customFormat="1" x14ac:dyDescent="0.35">
      <c r="A528" s="65"/>
      <c r="B528" s="32" t="s">
        <v>476</v>
      </c>
      <c r="C528" s="32" t="s">
        <v>3370</v>
      </c>
      <c r="D528" s="138" t="s">
        <v>3371</v>
      </c>
      <c r="E528" s="49" t="s">
        <v>1129</v>
      </c>
      <c r="F528" s="97" t="str">
        <f>IF(E528="","",IF(COUNTIF(Paramètres!H:H,E528)=1,IF(Paramètres!$E$3=Paramètres!$A$23,"Belfort/Montbéliard",IF(Paramètres!$E$3=Paramètres!$A$24,"Doubs","Franche-Comté")),IF(COUNTIF(Paramètres!I:I,E528)=1,IF(Paramètres!$E$3=Paramètres!$A$23,"Belfort/Montbéliard",IF(Paramètres!$E$3=Paramètres!$A$24,"Belfort","Franche-Comté")),IF(COUNTIF(Paramètres!J:J,E528)=1,IF(Paramètres!$E$3=Paramètres!$A$25,"Franche-Comté","Haute-Saône"),IF(COUNTIF(Paramètres!K:K,E528)=1,IF(Paramètres!$E$3=Paramètres!$A$25,"Franche-Comté","Jura"),IF(COUNTIF(Paramètres!G:G,E528)=1,IF(Paramètres!$E$3=Paramètres!$A$23,"Besançon",IF(Paramètres!$E$3=Paramètres!$A$24,"Doubs","Franche-Comté")),"*** INCONNU ***"))))))</f>
        <v>Franche-Comté</v>
      </c>
      <c r="G528" s="37">
        <f>LOOKUP(Z528-Paramètres!$E$1,Paramètres!$A$1:$A$20)</f>
        <v>-16</v>
      </c>
      <c r="H528" s="37" t="str">
        <f>LOOKUP(G528,Paramètres!$A$1:$B$20)</f>
        <v>J1</v>
      </c>
      <c r="I528" s="37">
        <f t="shared" si="88"/>
        <v>5</v>
      </c>
      <c r="J528" s="116">
        <v>500</v>
      </c>
      <c r="K528" s="47" t="s">
        <v>224</v>
      </c>
      <c r="L528" s="47"/>
      <c r="M528" s="25"/>
      <c r="N528" s="25"/>
      <c r="O528" s="88" t="str">
        <f t="shared" si="89"/>
        <v>2E</v>
      </c>
      <c r="P528" s="56">
        <f t="shared" si="90"/>
        <v>200000000</v>
      </c>
      <c r="Q528" s="56">
        <f t="shared" si="91"/>
        <v>0</v>
      </c>
      <c r="R528" s="56">
        <f t="shared" si="92"/>
        <v>0</v>
      </c>
      <c r="S528" s="56">
        <f t="shared" si="93"/>
        <v>0</v>
      </c>
      <c r="T528" s="56">
        <f t="shared" si="94"/>
        <v>200000000</v>
      </c>
      <c r="U528" s="57" t="str">
        <f t="shared" si="95"/>
        <v>2E</v>
      </c>
      <c r="V528" s="58">
        <f t="shared" si="96"/>
        <v>0</v>
      </c>
      <c r="W528" s="57" t="str">
        <f t="shared" si="97"/>
        <v>2E</v>
      </c>
      <c r="X528" s="58">
        <f t="shared" si="98"/>
        <v>0</v>
      </c>
      <c r="Y528" s="36" t="str">
        <f ca="1">LOOKUP(G528,Paramètres!$A$1:$A$20,Paramètres!$C$1:$C$21)</f>
        <v>-18</v>
      </c>
      <c r="Z528" s="25">
        <v>2000</v>
      </c>
      <c r="AA528" s="25" t="s">
        <v>1156</v>
      </c>
      <c r="AB528" s="59"/>
      <c r="AC528" s="42"/>
      <c r="AD528" s="42" t="str">
        <f>IF(ISNA(VLOOKUP(D528,'Liste en forme Garçons'!$C:$C,1,FALSE)),"","*")</f>
        <v>*</v>
      </c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</row>
    <row r="529" spans="1:46" s="43" customFormat="1" x14ac:dyDescent="0.35">
      <c r="A529" s="65"/>
      <c r="B529" s="32" t="s">
        <v>30</v>
      </c>
      <c r="C529" s="32" t="s">
        <v>263</v>
      </c>
      <c r="D529" s="138" t="s">
        <v>1758</v>
      </c>
      <c r="E529" s="49" t="s">
        <v>60</v>
      </c>
      <c r="F529" s="97" t="str">
        <f>IF(E529="","",IF(COUNTIF(Paramètres!H:H,E529)=1,IF(Paramètres!$E$3=Paramètres!$A$23,"Belfort/Montbéliard",IF(Paramètres!$E$3=Paramètres!$A$24,"Doubs","Franche-Comté")),IF(COUNTIF(Paramètres!I:I,E529)=1,IF(Paramètres!$E$3=Paramètres!$A$23,"Belfort/Montbéliard",IF(Paramètres!$E$3=Paramètres!$A$24,"Belfort","Franche-Comté")),IF(COUNTIF(Paramètres!J:J,E529)=1,IF(Paramètres!$E$3=Paramètres!$A$25,"Franche-Comté","Haute-Saône"),IF(COUNTIF(Paramètres!K:K,E529)=1,IF(Paramètres!$E$3=Paramètres!$A$25,"Franche-Comté","Jura"),IF(COUNTIF(Paramètres!G:G,E529)=1,IF(Paramètres!$E$3=Paramètres!$A$23,"Besançon",IF(Paramètres!$E$3=Paramètres!$A$24,"Doubs","Franche-Comté")),"*** INCONNU ***"))))))</f>
        <v>Franche-Comté</v>
      </c>
      <c r="G529" s="37">
        <f>LOOKUP(Z529-Paramètres!$E$1,Paramètres!$A$1:$A$20)</f>
        <v>-17</v>
      </c>
      <c r="H529" s="37" t="str">
        <f>LOOKUP(G529,Paramètres!$A$1:$B$20)</f>
        <v>J2</v>
      </c>
      <c r="I529" s="37">
        <f t="shared" si="88"/>
        <v>5</v>
      </c>
      <c r="J529" s="116">
        <v>500</v>
      </c>
      <c r="K529" s="25" t="s">
        <v>224</v>
      </c>
      <c r="L529" s="25"/>
      <c r="M529" s="25"/>
      <c r="N529" s="25"/>
      <c r="O529" s="88" t="str">
        <f t="shared" si="89"/>
        <v>2E</v>
      </c>
      <c r="P529" s="56">
        <f t="shared" si="90"/>
        <v>200000000</v>
      </c>
      <c r="Q529" s="56">
        <f t="shared" si="91"/>
        <v>0</v>
      </c>
      <c r="R529" s="56">
        <f t="shared" si="92"/>
        <v>0</v>
      </c>
      <c r="S529" s="56">
        <f t="shared" si="93"/>
        <v>0</v>
      </c>
      <c r="T529" s="56">
        <f t="shared" si="94"/>
        <v>200000000</v>
      </c>
      <c r="U529" s="57" t="str">
        <f t="shared" si="95"/>
        <v>2E</v>
      </c>
      <c r="V529" s="58">
        <f t="shared" si="96"/>
        <v>0</v>
      </c>
      <c r="W529" s="57" t="str">
        <f t="shared" si="97"/>
        <v>2E</v>
      </c>
      <c r="X529" s="58">
        <f t="shared" si="98"/>
        <v>0</v>
      </c>
      <c r="Y529" s="36" t="str">
        <f ca="1">LOOKUP(G529,Paramètres!$A$1:$A$20,Paramètres!$C$1:$C$21)</f>
        <v>-18</v>
      </c>
      <c r="Z529" s="25">
        <v>1999</v>
      </c>
      <c r="AA529" s="25" t="s">
        <v>1156</v>
      </c>
      <c r="AB529" s="59"/>
      <c r="AC529" s="42"/>
      <c r="AD529" s="42" t="str">
        <f>IF(ISNA(VLOOKUP(D529,'Liste en forme Garçons'!$C:$C,1,FALSE)),"","*")</f>
        <v>*</v>
      </c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</row>
    <row r="530" spans="1:46" s="43" customFormat="1" x14ac:dyDescent="0.35">
      <c r="A530" s="65"/>
      <c r="B530" s="32" t="s">
        <v>3372</v>
      </c>
      <c r="C530" s="32" t="s">
        <v>3373</v>
      </c>
      <c r="D530" s="138" t="s">
        <v>3374</v>
      </c>
      <c r="E530" s="49" t="s">
        <v>444</v>
      </c>
      <c r="F530" s="97" t="str">
        <f>IF(E530="","",IF(COUNTIF(Paramètres!H:H,E530)=1,IF(Paramètres!$E$3=Paramètres!$A$23,"Belfort/Montbéliard",IF(Paramètres!$E$3=Paramètres!$A$24,"Doubs","Franche-Comté")),IF(COUNTIF(Paramètres!I:I,E530)=1,IF(Paramètres!$E$3=Paramètres!$A$23,"Belfort/Montbéliard",IF(Paramètres!$E$3=Paramètres!$A$24,"Belfort","Franche-Comté")),IF(COUNTIF(Paramètres!J:J,E530)=1,IF(Paramètres!$E$3=Paramètres!$A$25,"Franche-Comté","Haute-Saône"),IF(COUNTIF(Paramètres!K:K,E530)=1,IF(Paramètres!$E$3=Paramètres!$A$25,"Franche-Comté","Jura"),IF(COUNTIF(Paramètres!G:G,E530)=1,IF(Paramètres!$E$3=Paramètres!$A$23,"Besançon",IF(Paramètres!$E$3=Paramètres!$A$24,"Doubs","Franche-Comté")),"*** INCONNU ***"))))))</f>
        <v>Franche-Comté</v>
      </c>
      <c r="G530" s="37">
        <f>LOOKUP(Z530-Paramètres!$E$1,Paramètres!$A$1:$A$20)</f>
        <v>-18</v>
      </c>
      <c r="H530" s="37" t="str">
        <f>LOOKUP(G530,Paramètres!$A$1:$B$20)</f>
        <v>J3</v>
      </c>
      <c r="I530" s="37">
        <f t="shared" si="88"/>
        <v>7</v>
      </c>
      <c r="J530" s="116">
        <v>732</v>
      </c>
      <c r="K530" s="47" t="s">
        <v>226</v>
      </c>
      <c r="L530" s="47"/>
      <c r="M530" s="25"/>
      <c r="N530" s="25"/>
      <c r="O530" s="88" t="str">
        <f t="shared" si="89"/>
        <v>1E</v>
      </c>
      <c r="P530" s="56">
        <f t="shared" si="90"/>
        <v>100000000</v>
      </c>
      <c r="Q530" s="56">
        <f t="shared" si="91"/>
        <v>0</v>
      </c>
      <c r="R530" s="56">
        <f t="shared" si="92"/>
        <v>0</v>
      </c>
      <c r="S530" s="56">
        <f t="shared" si="93"/>
        <v>0</v>
      </c>
      <c r="T530" s="56">
        <f t="shared" si="94"/>
        <v>100000000</v>
      </c>
      <c r="U530" s="57" t="str">
        <f t="shared" si="95"/>
        <v>1E</v>
      </c>
      <c r="V530" s="58">
        <f t="shared" si="96"/>
        <v>0</v>
      </c>
      <c r="W530" s="57" t="str">
        <f t="shared" si="97"/>
        <v>1E</v>
      </c>
      <c r="X530" s="58">
        <f t="shared" si="98"/>
        <v>0</v>
      </c>
      <c r="Y530" s="36" t="str">
        <f ca="1">LOOKUP(G530,Paramètres!$A$1:$A$20,Paramètres!$C$1:$C$21)</f>
        <v>-18</v>
      </c>
      <c r="Z530" s="25">
        <v>1998</v>
      </c>
      <c r="AA530" s="25" t="s">
        <v>1156</v>
      </c>
      <c r="AB530" s="59" t="s">
        <v>3224</v>
      </c>
      <c r="AC530" s="42"/>
      <c r="AD530" s="42" t="str">
        <f>IF(ISNA(VLOOKUP(D530,'Liste en forme Garçons'!$C:$C,1,FALSE)),"","*")</f>
        <v>*</v>
      </c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</row>
    <row r="531" spans="1:46" s="43" customFormat="1" x14ac:dyDescent="0.35">
      <c r="A531" s="65"/>
      <c r="B531" s="32" t="s">
        <v>166</v>
      </c>
      <c r="C531" s="32" t="s">
        <v>3261</v>
      </c>
      <c r="D531" s="138" t="s">
        <v>3375</v>
      </c>
      <c r="E531" s="49" t="s">
        <v>1127</v>
      </c>
      <c r="F531" s="97" t="str">
        <f>IF(E531="","",IF(COUNTIF(Paramètres!H:H,E531)=1,IF(Paramètres!$E$3=Paramètres!$A$23,"Belfort/Montbéliard",IF(Paramètres!$E$3=Paramètres!$A$24,"Doubs","Franche-Comté")),IF(COUNTIF(Paramètres!I:I,E531)=1,IF(Paramètres!$E$3=Paramètres!$A$23,"Belfort/Montbéliard",IF(Paramètres!$E$3=Paramètres!$A$24,"Belfort","Franche-Comté")),IF(COUNTIF(Paramètres!J:J,E531)=1,IF(Paramètres!$E$3=Paramètres!$A$25,"Franche-Comté","Haute-Saône"),IF(COUNTIF(Paramètres!K:K,E531)=1,IF(Paramètres!$E$3=Paramètres!$A$25,"Franche-Comté","Jura"),IF(COUNTIF(Paramètres!G:G,E531)=1,IF(Paramètres!$E$3=Paramètres!$A$23,"Besançon",IF(Paramètres!$E$3=Paramètres!$A$24,"Doubs","Franche-Comté")),"*** INCONNU ***"))))))</f>
        <v>Franche-Comté</v>
      </c>
      <c r="G531" s="37">
        <f>LOOKUP(Z531-Paramètres!$E$1,Paramètres!$A$1:$A$20)</f>
        <v>-16</v>
      </c>
      <c r="H531" s="37" t="str">
        <f>LOOKUP(G531,Paramètres!$A$1:$B$20)</f>
        <v>J1</v>
      </c>
      <c r="I531" s="37">
        <f t="shared" si="88"/>
        <v>5</v>
      </c>
      <c r="J531" s="116">
        <v>500</v>
      </c>
      <c r="K531" s="47" t="s">
        <v>98</v>
      </c>
      <c r="L531" s="47"/>
      <c r="M531" s="25"/>
      <c r="N531" s="25"/>
      <c r="O531" s="88" t="str">
        <f t="shared" si="89"/>
        <v>80F</v>
      </c>
      <c r="P531" s="56">
        <f t="shared" si="90"/>
        <v>80000000</v>
      </c>
      <c r="Q531" s="56">
        <f t="shared" si="91"/>
        <v>0</v>
      </c>
      <c r="R531" s="56">
        <f t="shared" si="92"/>
        <v>0</v>
      </c>
      <c r="S531" s="56">
        <f t="shared" si="93"/>
        <v>0</v>
      </c>
      <c r="T531" s="56">
        <f t="shared" si="94"/>
        <v>80000000</v>
      </c>
      <c r="U531" s="57" t="str">
        <f t="shared" si="95"/>
        <v>80F</v>
      </c>
      <c r="V531" s="58">
        <f t="shared" si="96"/>
        <v>0</v>
      </c>
      <c r="W531" s="57" t="str">
        <f t="shared" si="97"/>
        <v>80F</v>
      </c>
      <c r="X531" s="58">
        <f t="shared" si="98"/>
        <v>0</v>
      </c>
      <c r="Y531" s="36" t="str">
        <f ca="1">LOOKUP(G531,Paramètres!$A$1:$A$20,Paramètres!$C$1:$C$21)</f>
        <v>-18</v>
      </c>
      <c r="Z531" s="25">
        <v>2000</v>
      </c>
      <c r="AA531" s="25" t="s">
        <v>1156</v>
      </c>
      <c r="AB531" s="59" t="s">
        <v>3224</v>
      </c>
      <c r="AC531" s="42"/>
      <c r="AD531" s="42" t="str">
        <f>IF(ISNA(VLOOKUP(D531,'Liste en forme Garçons'!$C:$C,1,FALSE)),"","*")</f>
        <v>*</v>
      </c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</row>
    <row r="532" spans="1:46" s="43" customFormat="1" x14ac:dyDescent="0.35">
      <c r="A532" s="65"/>
      <c r="B532" s="48" t="s">
        <v>134</v>
      </c>
      <c r="C532" s="32" t="s">
        <v>37</v>
      </c>
      <c r="D532" s="137" t="s">
        <v>1577</v>
      </c>
      <c r="E532" s="49" t="s">
        <v>60</v>
      </c>
      <c r="F532" s="97" t="str">
        <f>IF(E532="","",IF(COUNTIF(Paramètres!H:H,E532)=1,IF(Paramètres!$E$3=Paramètres!$A$23,"Belfort/Montbéliard",IF(Paramètres!$E$3=Paramètres!$A$24,"Doubs","Franche-Comté")),IF(COUNTIF(Paramètres!I:I,E532)=1,IF(Paramètres!$E$3=Paramètres!$A$23,"Belfort/Montbéliard",IF(Paramètres!$E$3=Paramètres!$A$24,"Belfort","Franche-Comté")),IF(COUNTIF(Paramètres!J:J,E532)=1,IF(Paramètres!$E$3=Paramètres!$A$25,"Franche-Comté","Haute-Saône"),IF(COUNTIF(Paramètres!K:K,E532)=1,IF(Paramètres!$E$3=Paramètres!$A$25,"Franche-Comté","Jura"),IF(COUNTIF(Paramètres!G:G,E532)=1,IF(Paramètres!$E$3=Paramètres!$A$23,"Besançon",IF(Paramètres!$E$3=Paramètres!$A$24,"Doubs","Franche-Comté")),"*** INCONNU ***"))))))</f>
        <v>Franche-Comté</v>
      </c>
      <c r="G532" s="37">
        <f>LOOKUP(Z532-Paramètres!$E$1,Paramètres!$A$1:$A$20)</f>
        <v>-17</v>
      </c>
      <c r="H532" s="37" t="str">
        <f>LOOKUP(G532,Paramètres!$A$1:$B$20)</f>
        <v>J2</v>
      </c>
      <c r="I532" s="37">
        <f t="shared" si="88"/>
        <v>7</v>
      </c>
      <c r="J532" s="117">
        <v>791</v>
      </c>
      <c r="K532" s="47" t="s">
        <v>227</v>
      </c>
      <c r="L532" s="47"/>
      <c r="M532" s="47"/>
      <c r="N532" s="47"/>
      <c r="O532" s="88" t="str">
        <f t="shared" si="89"/>
        <v>65F</v>
      </c>
      <c r="P532" s="56">
        <f t="shared" si="90"/>
        <v>65000000</v>
      </c>
      <c r="Q532" s="56">
        <f t="shared" si="91"/>
        <v>0</v>
      </c>
      <c r="R532" s="56">
        <f t="shared" si="92"/>
        <v>0</v>
      </c>
      <c r="S532" s="56">
        <f t="shared" si="93"/>
        <v>0</v>
      </c>
      <c r="T532" s="56">
        <f t="shared" si="94"/>
        <v>65000000</v>
      </c>
      <c r="U532" s="57" t="str">
        <f t="shared" si="95"/>
        <v>65F</v>
      </c>
      <c r="V532" s="58">
        <f t="shared" si="96"/>
        <v>0</v>
      </c>
      <c r="W532" s="57" t="str">
        <f t="shared" si="97"/>
        <v>65F</v>
      </c>
      <c r="X532" s="58">
        <f t="shared" si="98"/>
        <v>0</v>
      </c>
      <c r="Y532" s="36" t="str">
        <f ca="1">LOOKUP(G532,Paramètres!$A$1:$A$20,Paramètres!$C$1:$C$21)</f>
        <v>-18</v>
      </c>
      <c r="Z532" s="25">
        <v>1999</v>
      </c>
      <c r="AA532" s="25" t="s">
        <v>1156</v>
      </c>
      <c r="AB532" s="59"/>
      <c r="AC532" s="42"/>
      <c r="AD532" s="42" t="str">
        <f>IF(ISNA(VLOOKUP(D532,'Liste en forme Garçons'!$C:$C,1,FALSE)),"","*")</f>
        <v>*</v>
      </c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</row>
    <row r="533" spans="1:46" s="43" customFormat="1" x14ac:dyDescent="0.35">
      <c r="A533" s="65"/>
      <c r="B533" s="48" t="s">
        <v>125</v>
      </c>
      <c r="C533" s="32" t="s">
        <v>37</v>
      </c>
      <c r="D533" s="137" t="s">
        <v>1576</v>
      </c>
      <c r="E533" s="49" t="s">
        <v>60</v>
      </c>
      <c r="F533" s="97" t="str">
        <f>IF(E533="","",IF(COUNTIF(Paramètres!H:H,E533)=1,IF(Paramètres!$E$3=Paramètres!$A$23,"Belfort/Montbéliard",IF(Paramètres!$E$3=Paramètres!$A$24,"Doubs","Franche-Comté")),IF(COUNTIF(Paramètres!I:I,E533)=1,IF(Paramètres!$E$3=Paramètres!$A$23,"Belfort/Montbéliard",IF(Paramètres!$E$3=Paramètres!$A$24,"Belfort","Franche-Comté")),IF(COUNTIF(Paramètres!J:J,E533)=1,IF(Paramètres!$E$3=Paramètres!$A$25,"Franche-Comté","Haute-Saône"),IF(COUNTIF(Paramètres!K:K,E533)=1,IF(Paramètres!$E$3=Paramètres!$A$25,"Franche-Comté","Jura"),IF(COUNTIF(Paramètres!G:G,E533)=1,IF(Paramètres!$E$3=Paramètres!$A$23,"Besançon",IF(Paramètres!$E$3=Paramètres!$A$24,"Doubs","Franche-Comté")),"*** INCONNU ***"))))))</f>
        <v>Franche-Comté</v>
      </c>
      <c r="G533" s="37">
        <f>LOOKUP(Z533-Paramètres!$E$1,Paramètres!$A$1:$A$20)</f>
        <v>-17</v>
      </c>
      <c r="H533" s="37" t="str">
        <f>LOOKUP(G533,Paramètres!$A$1:$B$20)</f>
        <v>J2</v>
      </c>
      <c r="I533" s="37">
        <f t="shared" si="88"/>
        <v>7</v>
      </c>
      <c r="J533" s="117">
        <v>747</v>
      </c>
      <c r="K533" s="47" t="s">
        <v>194</v>
      </c>
      <c r="L533" s="47"/>
      <c r="M533" s="47"/>
      <c r="N533" s="47"/>
      <c r="O533" s="88" t="str">
        <f t="shared" si="89"/>
        <v>50F</v>
      </c>
      <c r="P533" s="56">
        <f t="shared" si="90"/>
        <v>50000000</v>
      </c>
      <c r="Q533" s="56">
        <f t="shared" si="91"/>
        <v>0</v>
      </c>
      <c r="R533" s="56">
        <f t="shared" si="92"/>
        <v>0</v>
      </c>
      <c r="S533" s="56">
        <f t="shared" si="93"/>
        <v>0</v>
      </c>
      <c r="T533" s="56">
        <f t="shared" si="94"/>
        <v>50000000</v>
      </c>
      <c r="U533" s="57" t="str">
        <f t="shared" si="95"/>
        <v>50F</v>
      </c>
      <c r="V533" s="58">
        <f t="shared" si="96"/>
        <v>0</v>
      </c>
      <c r="W533" s="57" t="str">
        <f t="shared" si="97"/>
        <v>50F</v>
      </c>
      <c r="X533" s="58">
        <f t="shared" si="98"/>
        <v>0</v>
      </c>
      <c r="Y533" s="36" t="str">
        <f ca="1">LOOKUP(G533,Paramètres!$A$1:$A$20,Paramètres!$C$1:$C$21)</f>
        <v>-18</v>
      </c>
      <c r="Z533" s="25">
        <v>1999</v>
      </c>
      <c r="AA533" s="25" t="s">
        <v>1156</v>
      </c>
      <c r="AB533" s="59"/>
      <c r="AC533" s="42"/>
      <c r="AD533" s="42" t="str">
        <f>IF(ISNA(VLOOKUP(D533,'Liste en forme Garçons'!$C:$C,1,FALSE)),"","*")</f>
        <v>*</v>
      </c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</row>
    <row r="534" spans="1:46" s="43" customFormat="1" x14ac:dyDescent="0.35">
      <c r="A534" s="65"/>
      <c r="B534" s="48" t="s">
        <v>13</v>
      </c>
      <c r="C534" s="32" t="s">
        <v>119</v>
      </c>
      <c r="D534" s="137" t="s">
        <v>1597</v>
      </c>
      <c r="E534" s="49" t="s">
        <v>1123</v>
      </c>
      <c r="F534" s="97" t="str">
        <f>IF(E534="","",IF(COUNTIF(Paramètres!H:H,E534)=1,IF(Paramètres!$E$3=Paramètres!$A$23,"Belfort/Montbéliard",IF(Paramètres!$E$3=Paramètres!$A$24,"Doubs","Franche-Comté")),IF(COUNTIF(Paramètres!I:I,E534)=1,IF(Paramètres!$E$3=Paramètres!$A$23,"Belfort/Montbéliard",IF(Paramètres!$E$3=Paramètres!$A$24,"Belfort","Franche-Comté")),IF(COUNTIF(Paramètres!J:J,E534)=1,IF(Paramètres!$E$3=Paramètres!$A$25,"Franche-Comté","Haute-Saône"),IF(COUNTIF(Paramètres!K:K,E534)=1,IF(Paramètres!$E$3=Paramètres!$A$25,"Franche-Comté","Jura"),IF(COUNTIF(Paramètres!G:G,E534)=1,IF(Paramètres!$E$3=Paramètres!$A$23,"Besançon",IF(Paramètres!$E$3=Paramètres!$A$24,"Doubs","Franche-Comté")),"*** INCONNU ***"))))))</f>
        <v>Franche-Comté</v>
      </c>
      <c r="G534" s="37">
        <f>LOOKUP(Z534-Paramètres!$E$1,Paramètres!$A$1:$A$20)</f>
        <v>-16</v>
      </c>
      <c r="H534" s="37" t="str">
        <f>LOOKUP(G534,Paramètres!$A$1:$B$20)</f>
        <v>J1</v>
      </c>
      <c r="I534" s="37">
        <f t="shared" si="88"/>
        <v>7</v>
      </c>
      <c r="J534" s="117">
        <v>750</v>
      </c>
      <c r="K534" s="47" t="s">
        <v>228</v>
      </c>
      <c r="L534" s="47"/>
      <c r="M534" s="47"/>
      <c r="N534" s="47"/>
      <c r="O534" s="88" t="str">
        <f t="shared" si="89"/>
        <v>40F</v>
      </c>
      <c r="P534" s="56">
        <f t="shared" si="90"/>
        <v>40000000</v>
      </c>
      <c r="Q534" s="56">
        <f t="shared" si="91"/>
        <v>0</v>
      </c>
      <c r="R534" s="56">
        <f t="shared" si="92"/>
        <v>0</v>
      </c>
      <c r="S534" s="56">
        <f t="shared" si="93"/>
        <v>0</v>
      </c>
      <c r="T534" s="56">
        <f t="shared" si="94"/>
        <v>40000000</v>
      </c>
      <c r="U534" s="57" t="str">
        <f t="shared" si="95"/>
        <v>40F</v>
      </c>
      <c r="V534" s="58">
        <f t="shared" si="96"/>
        <v>0</v>
      </c>
      <c r="W534" s="57" t="str">
        <f t="shared" si="97"/>
        <v>40F</v>
      </c>
      <c r="X534" s="58">
        <f t="shared" si="98"/>
        <v>0</v>
      </c>
      <c r="Y534" s="36" t="str">
        <f ca="1">LOOKUP(G534,Paramètres!$A$1:$A$20,Paramètres!$C$1:$C$21)</f>
        <v>-18</v>
      </c>
      <c r="Z534" s="25">
        <v>2000</v>
      </c>
      <c r="AA534" s="25" t="s">
        <v>1156</v>
      </c>
      <c r="AB534" s="59"/>
      <c r="AC534" s="42"/>
      <c r="AD534" s="42" t="str">
        <f>IF(ISNA(VLOOKUP(D534,'Liste en forme Garçons'!$C:$C,1,FALSE)),"","*")</f>
        <v>*</v>
      </c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</row>
    <row r="535" spans="1:46" s="43" customFormat="1" x14ac:dyDescent="0.35">
      <c r="A535" s="65"/>
      <c r="B535" s="32" t="s">
        <v>34</v>
      </c>
      <c r="C535" s="32" t="s">
        <v>312</v>
      </c>
      <c r="D535" s="138" t="s">
        <v>1655</v>
      </c>
      <c r="E535" s="49" t="s">
        <v>56</v>
      </c>
      <c r="F535" s="97" t="str">
        <f>IF(E535="","",IF(COUNTIF(Paramètres!H:H,E535)=1,IF(Paramètres!$E$3=Paramètres!$A$23,"Belfort/Montbéliard",IF(Paramètres!$E$3=Paramètres!$A$24,"Doubs","Franche-Comté")),IF(COUNTIF(Paramètres!I:I,E535)=1,IF(Paramètres!$E$3=Paramètres!$A$23,"Belfort/Montbéliard",IF(Paramètres!$E$3=Paramètres!$A$24,"Belfort","Franche-Comté")),IF(COUNTIF(Paramètres!J:J,E535)=1,IF(Paramètres!$E$3=Paramètres!$A$25,"Franche-Comté","Haute-Saône"),IF(COUNTIF(Paramètres!K:K,E535)=1,IF(Paramètres!$E$3=Paramètres!$A$25,"Franche-Comté","Jura"),IF(COUNTIF(Paramètres!G:G,E535)=1,IF(Paramètres!$E$3=Paramètres!$A$23,"Besançon",IF(Paramètres!$E$3=Paramètres!$A$24,"Doubs","Franche-Comté")),"*** INCONNU ***"))))))</f>
        <v>Franche-Comté</v>
      </c>
      <c r="G535" s="37">
        <f>LOOKUP(Z535-Paramètres!$E$1,Paramètres!$A$1:$A$20)</f>
        <v>-16</v>
      </c>
      <c r="H535" s="37" t="str">
        <f>LOOKUP(G535,Paramètres!$A$1:$B$20)</f>
        <v>J1</v>
      </c>
      <c r="I535" s="37">
        <f t="shared" si="88"/>
        <v>5</v>
      </c>
      <c r="J535" s="116">
        <v>568</v>
      </c>
      <c r="K535" s="25" t="s">
        <v>72</v>
      </c>
      <c r="L535" s="25"/>
      <c r="M535" s="25"/>
      <c r="N535" s="25"/>
      <c r="O535" s="88" t="str">
        <f t="shared" si="89"/>
        <v>30F</v>
      </c>
      <c r="P535" s="56">
        <f t="shared" si="90"/>
        <v>30000000</v>
      </c>
      <c r="Q535" s="56">
        <f t="shared" si="91"/>
        <v>0</v>
      </c>
      <c r="R535" s="56">
        <f t="shared" si="92"/>
        <v>0</v>
      </c>
      <c r="S535" s="56">
        <f t="shared" si="93"/>
        <v>0</v>
      </c>
      <c r="T535" s="56">
        <f t="shared" si="94"/>
        <v>30000000</v>
      </c>
      <c r="U535" s="57" t="str">
        <f t="shared" si="95"/>
        <v>30F</v>
      </c>
      <c r="V535" s="58">
        <f t="shared" si="96"/>
        <v>0</v>
      </c>
      <c r="W535" s="57" t="str">
        <f t="shared" si="97"/>
        <v>30F</v>
      </c>
      <c r="X535" s="58">
        <f t="shared" si="98"/>
        <v>0</v>
      </c>
      <c r="Y535" s="36" t="str">
        <f ca="1">LOOKUP(G535,Paramètres!$A$1:$A$20,Paramètres!$C$1:$C$21)</f>
        <v>-18</v>
      </c>
      <c r="Z535" s="25">
        <v>2000</v>
      </c>
      <c r="AA535" s="25" t="s">
        <v>1156</v>
      </c>
      <c r="AB535" s="59"/>
      <c r="AC535" s="42"/>
      <c r="AD535" s="42" t="str">
        <f>IF(ISNA(VLOOKUP(D535,'Liste en forme Garçons'!$C:$C,1,FALSE)),"","*")</f>
        <v>*</v>
      </c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</row>
    <row r="536" spans="1:46" s="43" customFormat="1" x14ac:dyDescent="0.35">
      <c r="A536" s="65"/>
      <c r="B536" s="32" t="s">
        <v>340</v>
      </c>
      <c r="C536" s="32" t="s">
        <v>573</v>
      </c>
      <c r="D536" s="138" t="s">
        <v>1694</v>
      </c>
      <c r="E536" s="33" t="s">
        <v>50</v>
      </c>
      <c r="F536" s="97" t="str">
        <f>IF(E536="","",IF(COUNTIF(Paramètres!H:H,E536)=1,IF(Paramètres!$E$3=Paramètres!$A$23,"Belfort/Montbéliard",IF(Paramètres!$E$3=Paramètres!$A$24,"Doubs","Franche-Comté")),IF(COUNTIF(Paramètres!I:I,E536)=1,IF(Paramètres!$E$3=Paramètres!$A$23,"Belfort/Montbéliard",IF(Paramètres!$E$3=Paramètres!$A$24,"Belfort","Franche-Comté")),IF(COUNTIF(Paramètres!J:J,E536)=1,IF(Paramètres!$E$3=Paramètres!$A$25,"Franche-Comté","Haute-Saône"),IF(COUNTIF(Paramètres!K:K,E536)=1,IF(Paramètres!$E$3=Paramètres!$A$25,"Franche-Comté","Jura"),IF(COUNTIF(Paramètres!G:G,E536)=1,IF(Paramètres!$E$3=Paramètres!$A$23,"Besançon",IF(Paramètres!$E$3=Paramètres!$A$24,"Doubs","Franche-Comté")),"*** INCONNU ***"))))))</f>
        <v>Franche-Comté</v>
      </c>
      <c r="G536" s="37">
        <f>LOOKUP(Z536-Paramètres!$E$1,Paramètres!$A$1:$A$20)</f>
        <v>-16</v>
      </c>
      <c r="H536" s="37" t="str">
        <f>LOOKUP(G536,Paramètres!$A$1:$B$20)</f>
        <v>J1</v>
      </c>
      <c r="I536" s="37">
        <f t="shared" si="88"/>
        <v>5</v>
      </c>
      <c r="J536" s="116">
        <v>538</v>
      </c>
      <c r="K536" s="25" t="s">
        <v>192</v>
      </c>
      <c r="L536" s="47"/>
      <c r="M536" s="47"/>
      <c r="N536" s="25"/>
      <c r="O536" s="88" t="str">
        <f t="shared" si="89"/>
        <v>20F</v>
      </c>
      <c r="P536" s="56">
        <f t="shared" si="90"/>
        <v>20000000</v>
      </c>
      <c r="Q536" s="56">
        <f t="shared" si="91"/>
        <v>0</v>
      </c>
      <c r="R536" s="56">
        <f t="shared" si="92"/>
        <v>0</v>
      </c>
      <c r="S536" s="56">
        <f t="shared" si="93"/>
        <v>0</v>
      </c>
      <c r="T536" s="56">
        <f t="shared" si="94"/>
        <v>20000000</v>
      </c>
      <c r="U536" s="57" t="str">
        <f t="shared" si="95"/>
        <v>20F</v>
      </c>
      <c r="V536" s="58">
        <f t="shared" si="96"/>
        <v>0</v>
      </c>
      <c r="W536" s="57" t="str">
        <f t="shared" si="97"/>
        <v>20F</v>
      </c>
      <c r="X536" s="58">
        <f t="shared" si="98"/>
        <v>0</v>
      </c>
      <c r="Y536" s="36" t="str">
        <f ca="1">LOOKUP(G536,Paramètres!$A$1:$A$20,Paramètres!$C$1:$C$21)</f>
        <v>-18</v>
      </c>
      <c r="Z536" s="25">
        <v>2000</v>
      </c>
      <c r="AA536" s="25" t="s">
        <v>1156</v>
      </c>
      <c r="AB536" s="59"/>
      <c r="AC536" s="42"/>
      <c r="AD536" s="42" t="str">
        <f>IF(ISNA(VLOOKUP(D536,'Liste en forme Garçons'!$C:$C,1,FALSE)),"","*")</f>
        <v>*</v>
      </c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</row>
    <row r="537" spans="1:46" s="43" customFormat="1" x14ac:dyDescent="0.35">
      <c r="A537" s="65"/>
      <c r="B537" s="32" t="s">
        <v>35</v>
      </c>
      <c r="C537" s="32" t="s">
        <v>531</v>
      </c>
      <c r="D537" s="138" t="s">
        <v>1794</v>
      </c>
      <c r="E537" s="33" t="s">
        <v>1121</v>
      </c>
      <c r="F537" s="97" t="str">
        <f>IF(E537="","",IF(COUNTIF(Paramètres!H:H,E537)=1,IF(Paramètres!$E$3=Paramètres!$A$23,"Belfort/Montbéliard",IF(Paramètres!$E$3=Paramètres!$A$24,"Doubs","Franche-Comté")),IF(COUNTIF(Paramètres!I:I,E537)=1,IF(Paramètres!$E$3=Paramètres!$A$23,"Belfort/Montbéliard",IF(Paramètres!$E$3=Paramètres!$A$24,"Belfort","Franche-Comté")),IF(COUNTIF(Paramètres!J:J,E537)=1,IF(Paramètres!$E$3=Paramètres!$A$25,"Franche-Comté","Haute-Saône"),IF(COUNTIF(Paramètres!K:K,E537)=1,IF(Paramètres!$E$3=Paramètres!$A$25,"Franche-Comté","Jura"),IF(COUNTIF(Paramètres!G:G,E537)=1,IF(Paramètres!$E$3=Paramètres!$A$23,"Besançon",IF(Paramètres!$E$3=Paramètres!$A$24,"Doubs","Franche-Comté")),"*** INCONNU ***"))))))</f>
        <v>Franche-Comté</v>
      </c>
      <c r="G537" s="37">
        <f>LOOKUP(Z537-Paramètres!$E$1,Paramètres!$A$1:$A$20)</f>
        <v>-16</v>
      </c>
      <c r="H537" s="37" t="str">
        <f>LOOKUP(G537,Paramètres!$A$1:$B$20)</f>
        <v>J1</v>
      </c>
      <c r="I537" s="37">
        <f t="shared" si="88"/>
        <v>5</v>
      </c>
      <c r="J537" s="116">
        <v>500</v>
      </c>
      <c r="K537" s="25" t="s">
        <v>195</v>
      </c>
      <c r="L537" s="47"/>
      <c r="M537" s="47"/>
      <c r="N537" s="25"/>
      <c r="O537" s="88" t="str">
        <f t="shared" si="89"/>
        <v>15F</v>
      </c>
      <c r="P537" s="56">
        <f t="shared" si="90"/>
        <v>15000000</v>
      </c>
      <c r="Q537" s="56">
        <f t="shared" si="91"/>
        <v>0</v>
      </c>
      <c r="R537" s="56">
        <f t="shared" si="92"/>
        <v>0</v>
      </c>
      <c r="S537" s="56">
        <f t="shared" si="93"/>
        <v>0</v>
      </c>
      <c r="T537" s="56">
        <f t="shared" si="94"/>
        <v>15000000</v>
      </c>
      <c r="U537" s="57" t="str">
        <f t="shared" si="95"/>
        <v>15F</v>
      </c>
      <c r="V537" s="58">
        <f t="shared" si="96"/>
        <v>0</v>
      </c>
      <c r="W537" s="57" t="str">
        <f t="shared" si="97"/>
        <v>15F</v>
      </c>
      <c r="X537" s="58">
        <f t="shared" si="98"/>
        <v>0</v>
      </c>
      <c r="Y537" s="36" t="str">
        <f ca="1">LOOKUP(G537,Paramètres!$A$1:$A$20,Paramètres!$C$1:$C$21)</f>
        <v>-18</v>
      </c>
      <c r="Z537" s="25">
        <v>2000</v>
      </c>
      <c r="AA537" s="25" t="s">
        <v>1156</v>
      </c>
      <c r="AB537" s="59"/>
      <c r="AC537" s="42"/>
      <c r="AD537" s="42" t="str">
        <f>IF(ISNA(VLOOKUP(D537,'Liste en forme Garçons'!$C:$C,1,FALSE)),"","*")</f>
        <v>*</v>
      </c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</row>
    <row r="538" spans="1:46" s="43" customFormat="1" x14ac:dyDescent="0.35">
      <c r="A538" s="65"/>
      <c r="B538" s="32" t="s">
        <v>25</v>
      </c>
      <c r="C538" s="32" t="s">
        <v>91</v>
      </c>
      <c r="D538" s="138" t="s">
        <v>1599</v>
      </c>
      <c r="E538" s="49" t="s">
        <v>1128</v>
      </c>
      <c r="F538" s="97" t="str">
        <f>IF(E538="","",IF(COUNTIF(Paramètres!H:H,E538)=1,IF(Paramètres!$E$3=Paramètres!$A$23,"Belfort/Montbéliard",IF(Paramètres!$E$3=Paramètres!$A$24,"Doubs","Franche-Comté")),IF(COUNTIF(Paramètres!I:I,E538)=1,IF(Paramètres!$E$3=Paramètres!$A$23,"Belfort/Montbéliard",IF(Paramètres!$E$3=Paramètres!$A$24,"Belfort","Franche-Comté")),IF(COUNTIF(Paramètres!J:J,E538)=1,IF(Paramètres!$E$3=Paramètres!$A$25,"Franche-Comté","Haute-Saône"),IF(COUNTIF(Paramètres!K:K,E538)=1,IF(Paramètres!$E$3=Paramètres!$A$25,"Franche-Comté","Jura"),IF(COUNTIF(Paramètres!G:G,E538)=1,IF(Paramètres!$E$3=Paramètres!$A$23,"Besançon",IF(Paramètres!$E$3=Paramètres!$A$24,"Doubs","Franche-Comté")),"*** INCONNU ***"))))))</f>
        <v>Franche-Comté</v>
      </c>
      <c r="G538" s="37">
        <f>LOOKUP(Z538-Paramètres!$E$1,Paramètres!$A$1:$A$20)</f>
        <v>-16</v>
      </c>
      <c r="H538" s="37" t="str">
        <f>LOOKUP(G538,Paramètres!$A$1:$B$20)</f>
        <v>J1</v>
      </c>
      <c r="I538" s="37">
        <f t="shared" si="88"/>
        <v>5</v>
      </c>
      <c r="J538" s="116">
        <v>530</v>
      </c>
      <c r="K538" s="25" t="s">
        <v>196</v>
      </c>
      <c r="L538" s="25"/>
      <c r="M538" s="25"/>
      <c r="N538" s="25"/>
      <c r="O538" s="88" t="str">
        <f t="shared" si="89"/>
        <v>10F</v>
      </c>
      <c r="P538" s="56">
        <f t="shared" si="90"/>
        <v>10000000</v>
      </c>
      <c r="Q538" s="56">
        <f t="shared" si="91"/>
        <v>0</v>
      </c>
      <c r="R538" s="56">
        <f t="shared" si="92"/>
        <v>0</v>
      </c>
      <c r="S538" s="56">
        <f t="shared" si="93"/>
        <v>0</v>
      </c>
      <c r="T538" s="56">
        <f t="shared" si="94"/>
        <v>10000000</v>
      </c>
      <c r="U538" s="57" t="str">
        <f t="shared" si="95"/>
        <v>10F</v>
      </c>
      <c r="V538" s="58">
        <f t="shared" si="96"/>
        <v>0</v>
      </c>
      <c r="W538" s="57" t="str">
        <f t="shared" si="97"/>
        <v>10F</v>
      </c>
      <c r="X538" s="58">
        <f t="shared" si="98"/>
        <v>0</v>
      </c>
      <c r="Y538" s="36" t="str">
        <f ca="1">LOOKUP(G538,Paramètres!$A$1:$A$20,Paramètres!$C$1:$C$21)</f>
        <v>-18</v>
      </c>
      <c r="Z538" s="25">
        <v>2000</v>
      </c>
      <c r="AA538" s="25" t="s">
        <v>1156</v>
      </c>
      <c r="AB538" s="59"/>
      <c r="AC538" s="42"/>
      <c r="AD538" s="42" t="str">
        <f>IF(ISNA(VLOOKUP(D538,'Liste en forme Garçons'!$C:$C,1,FALSE)),"","*")</f>
        <v>*</v>
      </c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</row>
    <row r="539" spans="1:46" s="43" customFormat="1" x14ac:dyDescent="0.35">
      <c r="A539" s="65"/>
      <c r="B539" s="32" t="s">
        <v>88</v>
      </c>
      <c r="C539" s="32" t="s">
        <v>248</v>
      </c>
      <c r="D539" s="138" t="s">
        <v>1756</v>
      </c>
      <c r="E539" s="33" t="s">
        <v>147</v>
      </c>
      <c r="F539" s="97" t="str">
        <f>IF(E539="","",IF(COUNTIF(Paramètres!H:H,E539)=1,IF(Paramètres!$E$3=Paramètres!$A$23,"Belfort/Montbéliard",IF(Paramètres!$E$3=Paramètres!$A$24,"Doubs","Franche-Comté")),IF(COUNTIF(Paramètres!I:I,E539)=1,IF(Paramètres!$E$3=Paramètres!$A$23,"Belfort/Montbéliard",IF(Paramètres!$E$3=Paramètres!$A$24,"Belfort","Franche-Comté")),IF(COUNTIF(Paramètres!J:J,E539)=1,IF(Paramètres!$E$3=Paramètres!$A$25,"Franche-Comté","Haute-Saône"),IF(COUNTIF(Paramètres!K:K,E539)=1,IF(Paramètres!$E$3=Paramètres!$A$25,"Franche-Comté","Jura"),IF(COUNTIF(Paramètres!G:G,E539)=1,IF(Paramètres!$E$3=Paramètres!$A$23,"Besançon",IF(Paramètres!$E$3=Paramètres!$A$24,"Doubs","Franche-Comté")),"*** INCONNU ***"))))))</f>
        <v>Franche-Comté</v>
      </c>
      <c r="G539" s="37">
        <f>LOOKUP(Z539-Paramètres!$E$1,Paramètres!$A$1:$A$20)</f>
        <v>-16</v>
      </c>
      <c r="H539" s="37" t="str">
        <f>LOOKUP(G539,Paramètres!$A$1:$B$20)</f>
        <v>J1</v>
      </c>
      <c r="I539" s="37">
        <f t="shared" si="88"/>
        <v>6</v>
      </c>
      <c r="J539" s="116">
        <v>608</v>
      </c>
      <c r="K539" s="47" t="s">
        <v>232</v>
      </c>
      <c r="L539" s="47"/>
      <c r="M539" s="47"/>
      <c r="N539" s="47"/>
      <c r="O539" s="88" t="str">
        <f t="shared" si="89"/>
        <v>5F</v>
      </c>
      <c r="P539" s="56">
        <f t="shared" si="90"/>
        <v>5000000</v>
      </c>
      <c r="Q539" s="56">
        <f t="shared" si="91"/>
        <v>0</v>
      </c>
      <c r="R539" s="56">
        <f t="shared" si="92"/>
        <v>0</v>
      </c>
      <c r="S539" s="56">
        <f t="shared" si="93"/>
        <v>0</v>
      </c>
      <c r="T539" s="56">
        <f t="shared" si="94"/>
        <v>5000000</v>
      </c>
      <c r="U539" s="57" t="str">
        <f t="shared" si="95"/>
        <v>5F</v>
      </c>
      <c r="V539" s="58">
        <f t="shared" si="96"/>
        <v>0</v>
      </c>
      <c r="W539" s="57" t="str">
        <f t="shared" si="97"/>
        <v>5F</v>
      </c>
      <c r="X539" s="58">
        <f t="shared" si="98"/>
        <v>0</v>
      </c>
      <c r="Y539" s="36" t="str">
        <f ca="1">LOOKUP(G539,Paramètres!$A$1:$A$20,Paramètres!$C$1:$C$21)</f>
        <v>-18</v>
      </c>
      <c r="Z539" s="25">
        <v>2000</v>
      </c>
      <c r="AA539" s="25" t="s">
        <v>1156</v>
      </c>
      <c r="AB539" s="59"/>
      <c r="AC539" s="42"/>
      <c r="AD539" s="42" t="str">
        <f>IF(ISNA(VLOOKUP(D539,'Liste en forme Garçons'!$C:$C,1,FALSE)),"","*")</f>
        <v>*</v>
      </c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</row>
    <row r="540" spans="1:46" s="43" customFormat="1" x14ac:dyDescent="0.35">
      <c r="A540" s="65"/>
      <c r="B540" s="32" t="s">
        <v>342</v>
      </c>
      <c r="C540" s="32" t="s">
        <v>2656</v>
      </c>
      <c r="D540" s="138" t="s">
        <v>2848</v>
      </c>
      <c r="E540" s="49" t="s">
        <v>105</v>
      </c>
      <c r="F540" s="97" t="str">
        <f>IF(E540="","",IF(COUNTIF(Paramètres!H:H,E540)=1,IF(Paramètres!$E$3=Paramètres!$A$23,"Belfort/Montbéliard",IF(Paramètres!$E$3=Paramètres!$A$24,"Doubs","Franche-Comté")),IF(COUNTIF(Paramètres!I:I,E540)=1,IF(Paramètres!$E$3=Paramètres!$A$23,"Belfort/Montbéliard",IF(Paramètres!$E$3=Paramètres!$A$24,"Belfort","Franche-Comté")),IF(COUNTIF(Paramètres!J:J,E540)=1,IF(Paramètres!$E$3=Paramètres!$A$25,"Franche-Comté","Haute-Saône"),IF(COUNTIF(Paramètres!K:K,E540)=1,IF(Paramètres!$E$3=Paramètres!$A$25,"Franche-Comté","Jura"),IF(COUNTIF(Paramètres!G:G,E540)=1,IF(Paramètres!$E$3=Paramètres!$A$23,"Besançon",IF(Paramètres!$E$3=Paramètres!$A$24,"Doubs","Franche-Comté")),"*** INCONNU ***"))))))</f>
        <v>Franche-Comté</v>
      </c>
      <c r="G540" s="37">
        <f>LOOKUP(Z540-Paramètres!$E$1,Paramètres!$A$1:$A$20)</f>
        <v>-16</v>
      </c>
      <c r="H540" s="37" t="str">
        <f>LOOKUP(G540,Paramètres!$A$1:$B$20)</f>
        <v>J1</v>
      </c>
      <c r="I540" s="37">
        <f t="shared" si="88"/>
        <v>5</v>
      </c>
      <c r="J540" s="116">
        <v>500</v>
      </c>
      <c r="K540" s="47" t="s">
        <v>235</v>
      </c>
      <c r="L540" s="47"/>
      <c r="M540" s="25"/>
      <c r="N540" s="25"/>
      <c r="O540" s="88" t="str">
        <f t="shared" si="89"/>
        <v>2F</v>
      </c>
      <c r="P540" s="56">
        <f t="shared" si="90"/>
        <v>2000000</v>
      </c>
      <c r="Q540" s="56">
        <f t="shared" si="91"/>
        <v>0</v>
      </c>
      <c r="R540" s="56">
        <f t="shared" si="92"/>
        <v>0</v>
      </c>
      <c r="S540" s="56">
        <f t="shared" si="93"/>
        <v>0</v>
      </c>
      <c r="T540" s="56">
        <f t="shared" si="94"/>
        <v>2000000</v>
      </c>
      <c r="U540" s="57" t="str">
        <f t="shared" si="95"/>
        <v>2F</v>
      </c>
      <c r="V540" s="58">
        <f t="shared" si="96"/>
        <v>0</v>
      </c>
      <c r="W540" s="57" t="str">
        <f t="shared" si="97"/>
        <v>2F</v>
      </c>
      <c r="X540" s="58">
        <f t="shared" si="98"/>
        <v>0</v>
      </c>
      <c r="Y540" s="36" t="str">
        <f ca="1">LOOKUP(G540,Paramètres!$A$1:$A$20,Paramètres!$C$1:$C$21)</f>
        <v>-18</v>
      </c>
      <c r="Z540" s="25">
        <v>2000</v>
      </c>
      <c r="AA540" s="25" t="s">
        <v>1156</v>
      </c>
      <c r="AB540" s="59"/>
      <c r="AC540" s="42"/>
      <c r="AD540" s="42" t="str">
        <f>IF(ISNA(VLOOKUP(D540,'Liste en forme Garçons'!$C:$C,1,FALSE)),"","*")</f>
        <v>*</v>
      </c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</row>
    <row r="541" spans="1:46" s="43" customFormat="1" x14ac:dyDescent="0.35">
      <c r="A541" s="65"/>
      <c r="B541" s="250" t="s">
        <v>34</v>
      </c>
      <c r="C541" s="250" t="s">
        <v>463</v>
      </c>
      <c r="D541" s="138" t="s">
        <v>1670</v>
      </c>
      <c r="E541" s="33" t="s">
        <v>86</v>
      </c>
      <c r="F541" s="97" t="str">
        <f>IF(E541="","",IF(COUNTIF(Paramètres!H:H,E541)=1,IF(Paramètres!$E$3=Paramètres!$A$23,"Belfort/Montbéliard",IF(Paramètres!$E$3=Paramètres!$A$24,"Doubs","Franche-Comté")),IF(COUNTIF(Paramètres!I:I,E541)=1,IF(Paramètres!$E$3=Paramètres!$A$23,"Belfort/Montbéliard",IF(Paramètres!$E$3=Paramètres!$A$24,"Belfort","Franche-Comté")),IF(COUNTIF(Paramètres!J:J,E541)=1,IF(Paramètres!$E$3=Paramètres!$A$25,"Franche-Comté","Haute-Saône"),IF(COUNTIF(Paramètres!K:K,E541)=1,IF(Paramètres!$E$3=Paramètres!$A$25,"Franche-Comté","Jura"),IF(COUNTIF(Paramètres!G:G,E541)=1,IF(Paramètres!$E$3=Paramètres!$A$23,"Besançon",IF(Paramètres!$E$3=Paramètres!$A$24,"Doubs","Franche-Comté")),"*** INCONNU ***"))))))</f>
        <v>Franche-Comté</v>
      </c>
      <c r="G541" s="37">
        <f>LOOKUP(Z541-Paramètres!$E$1,Paramètres!$A$1:$A$20)</f>
        <v>-18</v>
      </c>
      <c r="H541" s="37" t="str">
        <f>LOOKUP(G541,Paramètres!$A$1:$B$20)</f>
        <v>J3</v>
      </c>
      <c r="I541" s="37">
        <f t="shared" si="88"/>
        <v>11</v>
      </c>
      <c r="J541" s="116">
        <v>1128</v>
      </c>
      <c r="K541" s="47">
        <v>0</v>
      </c>
      <c r="L541" s="47"/>
      <c r="M541" s="47"/>
      <c r="N541" s="47"/>
      <c r="O541" s="88" t="str">
        <f t="shared" si="89"/>
        <v>0</v>
      </c>
      <c r="P541" s="56">
        <f t="shared" si="90"/>
        <v>0</v>
      </c>
      <c r="Q541" s="56">
        <f t="shared" si="91"/>
        <v>0</v>
      </c>
      <c r="R541" s="56">
        <f t="shared" si="92"/>
        <v>0</v>
      </c>
      <c r="S541" s="56">
        <f t="shared" si="93"/>
        <v>0</v>
      </c>
      <c r="T541" s="56">
        <f t="shared" si="94"/>
        <v>0</v>
      </c>
      <c r="U541" s="57" t="str">
        <f t="shared" si="95"/>
        <v>0</v>
      </c>
      <c r="V541" s="58">
        <f t="shared" si="96"/>
        <v>0</v>
      </c>
      <c r="W541" s="57" t="str">
        <f t="shared" si="97"/>
        <v>0</v>
      </c>
      <c r="X541" s="58">
        <f t="shared" si="98"/>
        <v>0</v>
      </c>
      <c r="Y541" s="36" t="str">
        <f ca="1">LOOKUP(G541,Paramètres!$A$1:$A$20,Paramètres!$C$1:$C$21)</f>
        <v>-18</v>
      </c>
      <c r="Z541" s="25">
        <v>1998</v>
      </c>
      <c r="AA541" s="25" t="s">
        <v>1156</v>
      </c>
      <c r="AB541" s="59" t="s">
        <v>3239</v>
      </c>
      <c r="AC541" s="42"/>
      <c r="AD541" s="42" t="str">
        <f>IF(ISNA(VLOOKUP(D541,'Liste en forme Garçons'!$C:$C,1,FALSE)),"","*")</f>
        <v>*</v>
      </c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</row>
    <row r="542" spans="1:46" s="43" customFormat="1" x14ac:dyDescent="0.35">
      <c r="A542" s="65"/>
      <c r="B542" s="32" t="s">
        <v>127</v>
      </c>
      <c r="C542" s="32" t="s">
        <v>128</v>
      </c>
      <c r="D542" s="137" t="s">
        <v>1638</v>
      </c>
      <c r="E542" s="49" t="s">
        <v>1121</v>
      </c>
      <c r="F542" s="97" t="str">
        <f>IF(E542="","",IF(COUNTIF(Paramètres!H:H,E542)=1,IF(Paramètres!$E$3=Paramètres!$A$23,"Belfort/Montbéliard",IF(Paramètres!$E$3=Paramètres!$A$24,"Doubs","Franche-Comté")),IF(COUNTIF(Paramètres!I:I,E542)=1,IF(Paramètres!$E$3=Paramètres!$A$23,"Belfort/Montbéliard",IF(Paramètres!$E$3=Paramètres!$A$24,"Belfort","Franche-Comté")),IF(COUNTIF(Paramètres!J:J,E542)=1,IF(Paramètres!$E$3=Paramètres!$A$25,"Franche-Comté","Haute-Saône"),IF(COUNTIF(Paramètres!K:K,E542)=1,IF(Paramètres!$E$3=Paramètres!$A$25,"Franche-Comté","Jura"),IF(COUNTIF(Paramètres!G:G,E542)=1,IF(Paramètres!$E$3=Paramètres!$A$23,"Besançon",IF(Paramètres!$E$3=Paramètres!$A$24,"Doubs","Franche-Comté")),"*** INCONNU ***"))))))</f>
        <v>Franche-Comté</v>
      </c>
      <c r="G542" s="37">
        <f>LOOKUP(Z542-Paramètres!$E$1,Paramètres!$A$1:$A$20)</f>
        <v>-16</v>
      </c>
      <c r="H542" s="37" t="str">
        <f>LOOKUP(G542,Paramètres!$A$1:$B$20)</f>
        <v>J1</v>
      </c>
      <c r="I542" s="37">
        <f t="shared" si="88"/>
        <v>10</v>
      </c>
      <c r="J542" s="116">
        <v>1087</v>
      </c>
      <c r="K542" s="47">
        <v>0</v>
      </c>
      <c r="L542" s="47"/>
      <c r="M542" s="47"/>
      <c r="N542" s="47"/>
      <c r="O542" s="88" t="str">
        <f t="shared" si="89"/>
        <v>0</v>
      </c>
      <c r="P542" s="56">
        <f t="shared" si="90"/>
        <v>0</v>
      </c>
      <c r="Q542" s="56">
        <f t="shared" si="91"/>
        <v>0</v>
      </c>
      <c r="R542" s="56">
        <f t="shared" si="92"/>
        <v>0</v>
      </c>
      <c r="S542" s="56">
        <f t="shared" si="93"/>
        <v>0</v>
      </c>
      <c r="T542" s="56">
        <f t="shared" si="94"/>
        <v>0</v>
      </c>
      <c r="U542" s="57" t="str">
        <f t="shared" si="95"/>
        <v>0</v>
      </c>
      <c r="V542" s="58">
        <f t="shared" si="96"/>
        <v>0</v>
      </c>
      <c r="W542" s="57" t="str">
        <f t="shared" si="97"/>
        <v>0</v>
      </c>
      <c r="X542" s="58">
        <f t="shared" si="98"/>
        <v>0</v>
      </c>
      <c r="Y542" s="36" t="str">
        <f ca="1">LOOKUP(G542,Paramètres!$A$1:$A$20,Paramètres!$C$1:$C$21)</f>
        <v>-18</v>
      </c>
      <c r="Z542" s="25">
        <v>2000</v>
      </c>
      <c r="AA542" s="25" t="s">
        <v>1156</v>
      </c>
      <c r="AB542" s="59" t="s">
        <v>3244</v>
      </c>
      <c r="AC542" s="42"/>
      <c r="AD542" s="42" t="str">
        <f>IF(ISNA(VLOOKUP(D542,'Liste en forme Garçons'!$C:$C,1,FALSE)),"","*")</f>
        <v>*</v>
      </c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</row>
    <row r="543" spans="1:46" s="43" customFormat="1" x14ac:dyDescent="0.35">
      <c r="A543" s="65"/>
      <c r="B543" s="32" t="s">
        <v>20</v>
      </c>
      <c r="C543" s="32" t="s">
        <v>102</v>
      </c>
      <c r="D543" s="138" t="s">
        <v>1663</v>
      </c>
      <c r="E543" s="33" t="s">
        <v>60</v>
      </c>
      <c r="F543" s="97" t="str">
        <f>IF(E543="","",IF(COUNTIF(Paramètres!H:H,E543)=1,IF(Paramètres!$E$3=Paramètres!$A$23,"Belfort/Montbéliard",IF(Paramètres!$E$3=Paramètres!$A$24,"Doubs","Franche-Comté")),IF(COUNTIF(Paramètres!I:I,E543)=1,IF(Paramètres!$E$3=Paramètres!$A$23,"Belfort/Montbéliard",IF(Paramètres!$E$3=Paramètres!$A$24,"Belfort","Franche-Comté")),IF(COUNTIF(Paramètres!J:J,E543)=1,IF(Paramètres!$E$3=Paramètres!$A$25,"Franche-Comté","Haute-Saône"),IF(COUNTIF(Paramètres!K:K,E543)=1,IF(Paramètres!$E$3=Paramètres!$A$25,"Franche-Comté","Jura"),IF(COUNTIF(Paramètres!G:G,E543)=1,IF(Paramètres!$E$3=Paramètres!$A$23,"Besançon",IF(Paramètres!$E$3=Paramètres!$A$24,"Doubs","Franche-Comté")),"*** INCONNU ***"))))))</f>
        <v>Franche-Comté</v>
      </c>
      <c r="G543" s="37">
        <f>LOOKUP(Z543-Paramètres!$E$1,Paramètres!$A$1:$A$20)</f>
        <v>-16</v>
      </c>
      <c r="H543" s="37" t="str">
        <f>LOOKUP(G543,Paramètres!$A$1:$B$20)</f>
        <v>J1</v>
      </c>
      <c r="I543" s="37">
        <f t="shared" si="88"/>
        <v>7</v>
      </c>
      <c r="J543" s="116">
        <v>786</v>
      </c>
      <c r="K543" s="47">
        <v>0</v>
      </c>
      <c r="L543" s="47"/>
      <c r="M543" s="47"/>
      <c r="N543" s="47"/>
      <c r="O543" s="88" t="str">
        <f t="shared" si="89"/>
        <v>0</v>
      </c>
      <c r="P543" s="56">
        <f t="shared" si="90"/>
        <v>0</v>
      </c>
      <c r="Q543" s="56">
        <f t="shared" si="91"/>
        <v>0</v>
      </c>
      <c r="R543" s="56">
        <f t="shared" si="92"/>
        <v>0</v>
      </c>
      <c r="S543" s="56">
        <f t="shared" si="93"/>
        <v>0</v>
      </c>
      <c r="T543" s="56">
        <f t="shared" si="94"/>
        <v>0</v>
      </c>
      <c r="U543" s="57" t="str">
        <f t="shared" si="95"/>
        <v>0</v>
      </c>
      <c r="V543" s="58">
        <f t="shared" si="96"/>
        <v>0</v>
      </c>
      <c r="W543" s="57" t="str">
        <f t="shared" si="97"/>
        <v>0</v>
      </c>
      <c r="X543" s="58">
        <f t="shared" si="98"/>
        <v>0</v>
      </c>
      <c r="Y543" s="36" t="str">
        <f ca="1">LOOKUP(G543,Paramètres!$A$1:$A$20,Paramètres!$C$1:$C$21)</f>
        <v>-18</v>
      </c>
      <c r="Z543" s="25">
        <v>2000</v>
      </c>
      <c r="AA543" s="25" t="s">
        <v>1156</v>
      </c>
      <c r="AB543" s="59" t="s">
        <v>3245</v>
      </c>
      <c r="AC543" s="42"/>
      <c r="AD543" s="42" t="str">
        <f>IF(ISNA(VLOOKUP(D543,'Liste en forme Garçons'!$C:$C,1,FALSE)),"","*")</f>
        <v>*</v>
      </c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</row>
    <row r="544" spans="1:46" s="43" customFormat="1" x14ac:dyDescent="0.35">
      <c r="A544" s="65"/>
      <c r="B544" s="32" t="s">
        <v>13</v>
      </c>
      <c r="C544" s="32" t="s">
        <v>348</v>
      </c>
      <c r="D544" s="138" t="s">
        <v>2856</v>
      </c>
      <c r="E544" s="49" t="s">
        <v>842</v>
      </c>
      <c r="F544" s="97" t="str">
        <f>IF(E544="","",IF(COUNTIF(Paramètres!H:H,E544)=1,IF(Paramètres!$E$3=Paramètres!$A$23,"Belfort/Montbéliard",IF(Paramètres!$E$3=Paramètres!$A$24,"Doubs","Franche-Comté")),IF(COUNTIF(Paramètres!I:I,E544)=1,IF(Paramètres!$E$3=Paramètres!$A$23,"Belfort/Montbéliard",IF(Paramètres!$E$3=Paramètres!$A$24,"Belfort","Franche-Comté")),IF(COUNTIF(Paramètres!J:J,E544)=1,IF(Paramètres!$E$3=Paramètres!$A$25,"Franche-Comté","Haute-Saône"),IF(COUNTIF(Paramètres!K:K,E544)=1,IF(Paramètres!$E$3=Paramètres!$A$25,"Franche-Comté","Jura"),IF(COUNTIF(Paramètres!G:G,E544)=1,IF(Paramètres!$E$3=Paramètres!$A$23,"Besançon",IF(Paramètres!$E$3=Paramètres!$A$24,"Doubs","Franche-Comté")),"*** INCONNU ***"))))))</f>
        <v>Franche-Comté</v>
      </c>
      <c r="G544" s="37">
        <f>LOOKUP(Z544-Paramètres!$E$1,Paramètres!$A$1:$A$20)</f>
        <v>-16</v>
      </c>
      <c r="H544" s="37" t="str">
        <f>LOOKUP(G544,Paramètres!$A$1:$B$20)</f>
        <v>J1</v>
      </c>
      <c r="I544" s="37">
        <f t="shared" si="88"/>
        <v>6</v>
      </c>
      <c r="J544" s="116">
        <v>648</v>
      </c>
      <c r="K544" s="47">
        <v>0</v>
      </c>
      <c r="L544" s="47"/>
      <c r="M544" s="25"/>
      <c r="N544" s="25"/>
      <c r="O544" s="88" t="str">
        <f t="shared" si="89"/>
        <v>0</v>
      </c>
      <c r="P544" s="56">
        <f t="shared" si="90"/>
        <v>0</v>
      </c>
      <c r="Q544" s="56">
        <f t="shared" si="91"/>
        <v>0</v>
      </c>
      <c r="R544" s="56">
        <f t="shared" si="92"/>
        <v>0</v>
      </c>
      <c r="S544" s="56">
        <f t="shared" si="93"/>
        <v>0</v>
      </c>
      <c r="T544" s="56">
        <f t="shared" si="94"/>
        <v>0</v>
      </c>
      <c r="U544" s="57" t="str">
        <f t="shared" si="95"/>
        <v>0</v>
      </c>
      <c r="V544" s="58">
        <f t="shared" si="96"/>
        <v>0</v>
      </c>
      <c r="W544" s="57" t="str">
        <f t="shared" si="97"/>
        <v>0</v>
      </c>
      <c r="X544" s="58">
        <f t="shared" si="98"/>
        <v>0</v>
      </c>
      <c r="Y544" s="36" t="str">
        <f ca="1">LOOKUP(G544,Paramètres!$A$1:$A$20,Paramètres!$C$1:$C$21)</f>
        <v>-18</v>
      </c>
      <c r="Z544" s="25">
        <v>2000</v>
      </c>
      <c r="AA544" s="25" t="s">
        <v>1156</v>
      </c>
      <c r="AB544" s="59" t="s">
        <v>3244</v>
      </c>
      <c r="AC544" s="42"/>
      <c r="AD544" s="42" t="str">
        <f>IF(ISNA(VLOOKUP(D544,'Liste en forme Garçons'!$C:$C,1,FALSE)),"","*")</f>
        <v>*</v>
      </c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</row>
    <row r="545" spans="1:46" s="43" customFormat="1" x14ac:dyDescent="0.35">
      <c r="A545" s="65"/>
      <c r="B545" s="32" t="s">
        <v>827</v>
      </c>
      <c r="C545" s="32" t="s">
        <v>783</v>
      </c>
      <c r="D545" s="138" t="s">
        <v>1440</v>
      </c>
      <c r="E545" s="49" t="s">
        <v>855</v>
      </c>
      <c r="F545" s="97" t="str">
        <f>IF(E545="","",IF(COUNTIF(Paramètres!H:H,E545)=1,IF(Paramètres!$E$3=Paramètres!$A$23,"Belfort/Montbéliard",IF(Paramètres!$E$3=Paramètres!$A$24,"Doubs","Franche-Comté")),IF(COUNTIF(Paramètres!I:I,E545)=1,IF(Paramètres!$E$3=Paramètres!$A$23,"Belfort/Montbéliard",IF(Paramètres!$E$3=Paramètres!$A$24,"Belfort","Franche-Comté")),IF(COUNTIF(Paramètres!J:J,E545)=1,IF(Paramètres!$E$3=Paramètres!$A$25,"Franche-Comté","Haute-Saône"),IF(COUNTIF(Paramètres!K:K,E545)=1,IF(Paramètres!$E$3=Paramètres!$A$25,"Franche-Comté","Jura"),IF(COUNTIF(Paramètres!G:G,E545)=1,IF(Paramètres!$E$3=Paramètres!$A$23,"Besançon",IF(Paramètres!$E$3=Paramètres!$A$24,"Doubs","Franche-Comté")),"*** INCONNU ***"))))))</f>
        <v>Franche-Comté</v>
      </c>
      <c r="G545" s="37">
        <f>LOOKUP(Z545-Paramètres!$E$1,Paramètres!$A$1:$A$20)</f>
        <v>-16</v>
      </c>
      <c r="H545" s="37" t="str">
        <f>LOOKUP(G545,Paramètres!$A$1:$B$20)</f>
        <v>J1</v>
      </c>
      <c r="I545" s="37">
        <f t="shared" si="88"/>
        <v>5</v>
      </c>
      <c r="J545" s="116">
        <v>569</v>
      </c>
      <c r="K545" s="47">
        <v>0</v>
      </c>
      <c r="L545" s="47"/>
      <c r="M545" s="25"/>
      <c r="N545" s="25"/>
      <c r="O545" s="88" t="str">
        <f t="shared" si="89"/>
        <v>0</v>
      </c>
      <c r="P545" s="56">
        <f t="shared" si="90"/>
        <v>0</v>
      </c>
      <c r="Q545" s="56">
        <f t="shared" si="91"/>
        <v>0</v>
      </c>
      <c r="R545" s="56">
        <f t="shared" si="92"/>
        <v>0</v>
      </c>
      <c r="S545" s="56">
        <f t="shared" si="93"/>
        <v>0</v>
      </c>
      <c r="T545" s="56">
        <f t="shared" si="94"/>
        <v>0</v>
      </c>
      <c r="U545" s="57" t="str">
        <f t="shared" si="95"/>
        <v>0</v>
      </c>
      <c r="V545" s="58">
        <f t="shared" si="96"/>
        <v>0</v>
      </c>
      <c r="W545" s="57" t="str">
        <f t="shared" si="97"/>
        <v>0</v>
      </c>
      <c r="X545" s="58">
        <f t="shared" si="98"/>
        <v>0</v>
      </c>
      <c r="Y545" s="36" t="str">
        <f ca="1">LOOKUP(G545,Paramètres!$A$1:$A$20,Paramètres!$C$1:$C$21)</f>
        <v>-18</v>
      </c>
      <c r="Z545" s="25">
        <v>2000</v>
      </c>
      <c r="AA545" s="25" t="s">
        <v>1156</v>
      </c>
      <c r="AB545" s="59" t="s">
        <v>3244</v>
      </c>
      <c r="AC545" s="42"/>
      <c r="AD545" s="42" t="str">
        <f>IF(ISNA(VLOOKUP(D545,'Liste en forme Garçons'!$C:$C,1,FALSE)),"","*")</f>
        <v>*</v>
      </c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</row>
    <row r="546" spans="1:46" s="43" customFormat="1" x14ac:dyDescent="0.35">
      <c r="A546" s="65"/>
      <c r="B546" s="32" t="s">
        <v>568</v>
      </c>
      <c r="C546" s="32" t="s">
        <v>732</v>
      </c>
      <c r="D546" s="138" t="s">
        <v>1486</v>
      </c>
      <c r="E546" s="49" t="s">
        <v>672</v>
      </c>
      <c r="F546" s="97" t="str">
        <f>IF(E546="","",IF(COUNTIF(Paramètres!H:H,E546)=1,IF(Paramètres!$E$3=Paramètres!$A$23,"Belfort/Montbéliard",IF(Paramètres!$E$3=Paramètres!$A$24,"Doubs","Franche-Comté")),IF(COUNTIF(Paramètres!I:I,E546)=1,IF(Paramètres!$E$3=Paramètres!$A$23,"Belfort/Montbéliard",IF(Paramètres!$E$3=Paramètres!$A$24,"Belfort","Franche-Comté")),IF(COUNTIF(Paramètres!J:J,E546)=1,IF(Paramètres!$E$3=Paramètres!$A$25,"Franche-Comté","Haute-Saône"),IF(COUNTIF(Paramètres!K:K,E546)=1,IF(Paramètres!$E$3=Paramètres!$A$25,"Franche-Comté","Jura"),IF(COUNTIF(Paramètres!G:G,E546)=1,IF(Paramètres!$E$3=Paramètres!$A$23,"Besançon",IF(Paramètres!$E$3=Paramètres!$A$24,"Doubs","Franche-Comté")),"*** INCONNU ***"))))))</f>
        <v>Franche-Comté</v>
      </c>
      <c r="G546" s="37">
        <f>LOOKUP(Z546-Paramètres!$E$1,Paramètres!$A$1:$A$20)</f>
        <v>-16</v>
      </c>
      <c r="H546" s="37" t="str">
        <f>LOOKUP(G546,Paramètres!$A$1:$B$20)</f>
        <v>J1</v>
      </c>
      <c r="I546" s="37">
        <f t="shared" si="88"/>
        <v>5</v>
      </c>
      <c r="J546" s="116">
        <v>561</v>
      </c>
      <c r="K546" s="47">
        <v>0</v>
      </c>
      <c r="L546" s="47"/>
      <c r="M546" s="25"/>
      <c r="N546" s="25"/>
      <c r="O546" s="88" t="str">
        <f t="shared" si="89"/>
        <v>0</v>
      </c>
      <c r="P546" s="56">
        <f t="shared" si="90"/>
        <v>0</v>
      </c>
      <c r="Q546" s="56">
        <f t="shared" si="91"/>
        <v>0</v>
      </c>
      <c r="R546" s="56">
        <f t="shared" si="92"/>
        <v>0</v>
      </c>
      <c r="S546" s="56">
        <f t="shared" si="93"/>
        <v>0</v>
      </c>
      <c r="T546" s="56">
        <f t="shared" si="94"/>
        <v>0</v>
      </c>
      <c r="U546" s="57" t="str">
        <f t="shared" si="95"/>
        <v>0</v>
      </c>
      <c r="V546" s="58">
        <f t="shared" si="96"/>
        <v>0</v>
      </c>
      <c r="W546" s="57" t="str">
        <f t="shared" si="97"/>
        <v>0</v>
      </c>
      <c r="X546" s="58">
        <f t="shared" si="98"/>
        <v>0</v>
      </c>
      <c r="Y546" s="36" t="str">
        <f ca="1">LOOKUP(G546,Paramètres!$A$1:$A$20,Paramètres!$C$1:$C$21)</f>
        <v>-18</v>
      </c>
      <c r="Z546" s="25">
        <v>2000</v>
      </c>
      <c r="AA546" s="25" t="s">
        <v>1156</v>
      </c>
      <c r="AB546" s="59" t="s">
        <v>3244</v>
      </c>
      <c r="AC546" s="42"/>
      <c r="AD546" s="42" t="str">
        <f>IF(ISNA(VLOOKUP(D546,'Liste en forme Garçons'!$C:$C,1,FALSE)),"","*")</f>
        <v>*</v>
      </c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</row>
    <row r="547" spans="1:46" s="43" customFormat="1" x14ac:dyDescent="0.35">
      <c r="A547" s="65"/>
      <c r="B547" s="32" t="s">
        <v>877</v>
      </c>
      <c r="C547" s="32" t="s">
        <v>424</v>
      </c>
      <c r="D547" s="138" t="s">
        <v>2987</v>
      </c>
      <c r="E547" s="49" t="s">
        <v>2984</v>
      </c>
      <c r="F547" s="97" t="str">
        <f>IF(E547="","",IF(COUNTIF(Paramètres!H:H,E547)=1,IF(Paramètres!$E$3=Paramètres!$A$23,"Belfort/Montbéliard",IF(Paramètres!$E$3=Paramètres!$A$24,"Doubs","Franche-Comté")),IF(COUNTIF(Paramètres!I:I,E547)=1,IF(Paramètres!$E$3=Paramètres!$A$23,"Belfort/Montbéliard",IF(Paramètres!$E$3=Paramètres!$A$24,"Belfort","Franche-Comté")),IF(COUNTIF(Paramètres!J:J,E547)=1,IF(Paramètres!$E$3=Paramètres!$A$25,"Franche-Comté","Haute-Saône"),IF(COUNTIF(Paramètres!K:K,E547)=1,IF(Paramètres!$E$3=Paramètres!$A$25,"Franche-Comté","Jura"),IF(COUNTIF(Paramètres!G:G,E547)=1,IF(Paramètres!$E$3=Paramètres!$A$23,"Besançon",IF(Paramètres!$E$3=Paramètres!$A$24,"Doubs","Franche-Comté")),"*** INCONNU ***"))))))</f>
        <v>Franche-Comté</v>
      </c>
      <c r="G547" s="37">
        <f>LOOKUP(Z547-Paramètres!$E$1,Paramètres!$A$1:$A$20)</f>
        <v>-17</v>
      </c>
      <c r="H547" s="37" t="str">
        <f>LOOKUP(G547,Paramètres!$A$1:$B$20)</f>
        <v>J2</v>
      </c>
      <c r="I547" s="37">
        <f t="shared" si="88"/>
        <v>5</v>
      </c>
      <c r="J547" s="116">
        <v>518</v>
      </c>
      <c r="K547" s="47">
        <v>0</v>
      </c>
      <c r="L547" s="47"/>
      <c r="M547" s="25"/>
      <c r="N547" s="25"/>
      <c r="O547" s="88" t="str">
        <f t="shared" si="89"/>
        <v>0</v>
      </c>
      <c r="P547" s="56">
        <f t="shared" si="90"/>
        <v>0</v>
      </c>
      <c r="Q547" s="56">
        <f t="shared" si="91"/>
        <v>0</v>
      </c>
      <c r="R547" s="56">
        <f t="shared" si="92"/>
        <v>0</v>
      </c>
      <c r="S547" s="56">
        <f t="shared" si="93"/>
        <v>0</v>
      </c>
      <c r="T547" s="56">
        <f t="shared" si="94"/>
        <v>0</v>
      </c>
      <c r="U547" s="57" t="str">
        <f t="shared" si="95"/>
        <v>0</v>
      </c>
      <c r="V547" s="58">
        <f t="shared" si="96"/>
        <v>0</v>
      </c>
      <c r="W547" s="57" t="str">
        <f t="shared" si="97"/>
        <v>0</v>
      </c>
      <c r="X547" s="58">
        <f t="shared" si="98"/>
        <v>0</v>
      </c>
      <c r="Y547" s="36" t="str">
        <f ca="1">LOOKUP(G547,Paramètres!$A$1:$A$20,Paramètres!$C$1:$C$21)</f>
        <v>-18</v>
      </c>
      <c r="Z547" s="25">
        <v>1999</v>
      </c>
      <c r="AA547" s="25" t="s">
        <v>1156</v>
      </c>
      <c r="AB547" s="59" t="s">
        <v>3293</v>
      </c>
      <c r="AC547" s="42"/>
      <c r="AD547" s="42" t="str">
        <f>IF(ISNA(VLOOKUP(D547,'Liste en forme Garçons'!$C:$C,1,FALSE)),"","*")</f>
        <v>*</v>
      </c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</row>
    <row r="548" spans="1:46" s="43" customFormat="1" x14ac:dyDescent="0.35">
      <c r="A548" s="65"/>
      <c r="B548" s="32" t="s">
        <v>19</v>
      </c>
      <c r="C548" s="32" t="s">
        <v>161</v>
      </c>
      <c r="D548" s="138" t="s">
        <v>1731</v>
      </c>
      <c r="E548" s="33" t="s">
        <v>58</v>
      </c>
      <c r="F548" s="97" t="str">
        <f>IF(E548="","",IF(COUNTIF(Paramètres!H:H,E548)=1,IF(Paramètres!$E$3=Paramètres!$A$23,"Belfort/Montbéliard",IF(Paramètres!$E$3=Paramètres!$A$24,"Doubs","Franche-Comté")),IF(COUNTIF(Paramètres!I:I,E548)=1,IF(Paramètres!$E$3=Paramètres!$A$23,"Belfort/Montbéliard",IF(Paramètres!$E$3=Paramètres!$A$24,"Belfort","Franche-Comté")),IF(COUNTIF(Paramètres!J:J,E548)=1,IF(Paramètres!$E$3=Paramètres!$A$25,"Franche-Comté","Haute-Saône"),IF(COUNTIF(Paramètres!K:K,E548)=1,IF(Paramètres!$E$3=Paramètres!$A$25,"Franche-Comté","Jura"),IF(COUNTIF(Paramètres!G:G,E548)=1,IF(Paramètres!$E$3=Paramètres!$A$23,"Besançon",IF(Paramètres!$E$3=Paramètres!$A$24,"Doubs","Franche-Comté")),"*** INCONNU ***"))))))</f>
        <v>Franche-Comté</v>
      </c>
      <c r="G548" s="37">
        <f>LOOKUP(Z548-Paramètres!$E$1,Paramètres!$A$1:$A$20)</f>
        <v>-17</v>
      </c>
      <c r="H548" s="37" t="str">
        <f>LOOKUP(G548,Paramètres!$A$1:$B$20)</f>
        <v>J2</v>
      </c>
      <c r="I548" s="37">
        <f t="shared" si="88"/>
        <v>5</v>
      </c>
      <c r="J548" s="116">
        <v>512</v>
      </c>
      <c r="K548" s="47" t="s">
        <v>254</v>
      </c>
      <c r="L548" s="50"/>
      <c r="M548" s="47"/>
      <c r="N548" s="47"/>
      <c r="O548" s="88" t="str">
        <f t="shared" si="89"/>
        <v>0</v>
      </c>
      <c r="P548" s="56">
        <f t="shared" si="90"/>
        <v>0</v>
      </c>
      <c r="Q548" s="56">
        <f t="shared" si="91"/>
        <v>0</v>
      </c>
      <c r="R548" s="56">
        <f t="shared" si="92"/>
        <v>0</v>
      </c>
      <c r="S548" s="56">
        <f t="shared" si="93"/>
        <v>0</v>
      </c>
      <c r="T548" s="56">
        <f t="shared" si="94"/>
        <v>0</v>
      </c>
      <c r="U548" s="57" t="str">
        <f t="shared" si="95"/>
        <v>0</v>
      </c>
      <c r="V548" s="58">
        <f t="shared" si="96"/>
        <v>0</v>
      </c>
      <c r="W548" s="57" t="str">
        <f t="shared" si="97"/>
        <v>0</v>
      </c>
      <c r="X548" s="58">
        <f t="shared" si="98"/>
        <v>0</v>
      </c>
      <c r="Y548" s="36" t="str">
        <f ca="1">LOOKUP(G548,Paramètres!$A$1:$A$20,Paramètres!$C$1:$C$21)</f>
        <v>-18</v>
      </c>
      <c r="Z548" s="25">
        <v>1999</v>
      </c>
      <c r="AA548" s="25" t="s">
        <v>1156</v>
      </c>
      <c r="AB548" s="59"/>
      <c r="AC548" s="42"/>
      <c r="AD548" s="42" t="str">
        <f>IF(ISNA(VLOOKUP(D548,'Liste en forme Garçons'!$C:$C,1,FALSE)),"","*")</f>
        <v>*</v>
      </c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</row>
    <row r="549" spans="1:46" s="43" customFormat="1" x14ac:dyDescent="0.35">
      <c r="A549" s="65"/>
      <c r="B549" s="32" t="s">
        <v>88</v>
      </c>
      <c r="C549" s="32" t="s">
        <v>1183</v>
      </c>
      <c r="D549" s="138" t="s">
        <v>1819</v>
      </c>
      <c r="E549" s="49" t="s">
        <v>1121</v>
      </c>
      <c r="F549" s="97" t="str">
        <f>IF(E549="","",IF(COUNTIF(Paramètres!H:H,E549)=1,IF(Paramètres!$E$3=Paramètres!$A$23,"Belfort/Montbéliard",IF(Paramètres!$E$3=Paramètres!$A$24,"Doubs","Franche-Comté")),IF(COUNTIF(Paramètres!I:I,E549)=1,IF(Paramètres!$E$3=Paramètres!$A$23,"Belfort/Montbéliard",IF(Paramètres!$E$3=Paramètres!$A$24,"Belfort","Franche-Comté")),IF(COUNTIF(Paramètres!J:J,E549)=1,IF(Paramètres!$E$3=Paramètres!$A$25,"Franche-Comté","Haute-Saône"),IF(COUNTIF(Paramètres!K:K,E549)=1,IF(Paramètres!$E$3=Paramètres!$A$25,"Franche-Comté","Jura"),IF(COUNTIF(Paramètres!G:G,E549)=1,IF(Paramètres!$E$3=Paramètres!$A$23,"Besançon",IF(Paramètres!$E$3=Paramètres!$A$24,"Doubs","Franche-Comté")),"*** INCONNU ***"))))))</f>
        <v>Franche-Comté</v>
      </c>
      <c r="G549" s="37">
        <f>LOOKUP(Z549-Paramètres!$E$1,Paramètres!$A$1:$A$20)</f>
        <v>-17</v>
      </c>
      <c r="H549" s="37" t="str">
        <f>LOOKUP(G549,Paramètres!$A$1:$B$20)</f>
        <v>J2</v>
      </c>
      <c r="I549" s="37">
        <f t="shared" si="88"/>
        <v>5</v>
      </c>
      <c r="J549" s="116">
        <v>500</v>
      </c>
      <c r="K549" s="47">
        <v>0</v>
      </c>
      <c r="L549" s="47"/>
      <c r="M549" s="47"/>
      <c r="N549" s="47"/>
      <c r="O549" s="88" t="str">
        <f t="shared" si="89"/>
        <v>0</v>
      </c>
      <c r="P549" s="56">
        <f t="shared" si="90"/>
        <v>0</v>
      </c>
      <c r="Q549" s="56">
        <f t="shared" si="91"/>
        <v>0</v>
      </c>
      <c r="R549" s="56">
        <f t="shared" si="92"/>
        <v>0</v>
      </c>
      <c r="S549" s="56">
        <f t="shared" si="93"/>
        <v>0</v>
      </c>
      <c r="T549" s="56">
        <f t="shared" si="94"/>
        <v>0</v>
      </c>
      <c r="U549" s="57" t="str">
        <f t="shared" si="95"/>
        <v>0</v>
      </c>
      <c r="V549" s="58">
        <f t="shared" si="96"/>
        <v>0</v>
      </c>
      <c r="W549" s="57" t="str">
        <f t="shared" si="97"/>
        <v>0</v>
      </c>
      <c r="X549" s="58">
        <f t="shared" si="98"/>
        <v>0</v>
      </c>
      <c r="Y549" s="36" t="str">
        <f ca="1">LOOKUP(G549,Paramètres!$A$1:$A$20,Paramètres!$C$1:$C$21)</f>
        <v>-18</v>
      </c>
      <c r="Z549" s="25">
        <v>1999</v>
      </c>
      <c r="AA549" s="25" t="s">
        <v>1156</v>
      </c>
      <c r="AB549" s="59" t="s">
        <v>3245</v>
      </c>
      <c r="AC549" s="42"/>
      <c r="AD549" s="42" t="str">
        <f>IF(ISNA(VLOOKUP(D549,'Liste en forme Garçons'!$C:$C,1,FALSE)),"","*")</f>
        <v>*</v>
      </c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</row>
    <row r="550" spans="1:46" s="43" customFormat="1" x14ac:dyDescent="0.35">
      <c r="A550" s="65"/>
      <c r="B550" s="32"/>
      <c r="C550" s="32"/>
      <c r="D550" s="138"/>
      <c r="E550" s="49"/>
      <c r="F550" s="97" t="str">
        <f>IF(E550="","",IF(COUNTIF(Paramètres!H:H,E550)=1,IF(Paramètres!$E$3=Paramètres!$A$23,"Belfort/Montbéliard",IF(Paramètres!$E$3=Paramètres!$A$24,"Doubs","Franche-Comté")),IF(COUNTIF(Paramètres!I:I,E550)=1,IF(Paramètres!$E$3=Paramètres!$A$23,"Belfort/Montbéliard",IF(Paramètres!$E$3=Paramètres!$A$24,"Belfort","Franche-Comté")),IF(COUNTIF(Paramètres!J:J,E550)=1,IF(Paramètres!$E$3=Paramètres!$A$25,"Franche-Comté","Haute-Saône"),IF(COUNTIF(Paramètres!K:K,E550)=1,IF(Paramètres!$E$3=Paramètres!$A$25,"Franche-Comté","Jura"),IF(COUNTIF(Paramètres!G:G,E550)=1,IF(Paramètres!$E$3=Paramètres!$A$23,"Besançon",IF(Paramètres!$E$3=Paramètres!$A$24,"Doubs","Franche-Comté")),"*** INCONNU ***"))))))</f>
        <v/>
      </c>
      <c r="G550" s="37" t="e">
        <f>LOOKUP(Z550-Paramètres!$E$1,Paramètres!$A$1:$A$20)</f>
        <v>#N/A</v>
      </c>
      <c r="H550" s="37" t="e">
        <f>LOOKUP(G550,Paramètres!$A$1:$B$20)</f>
        <v>#N/A</v>
      </c>
      <c r="I550" s="37">
        <f t="shared" si="88"/>
        <v>0</v>
      </c>
      <c r="J550" s="116"/>
      <c r="K550" s="47"/>
      <c r="L550" s="47"/>
      <c r="M550" s="25"/>
      <c r="N550" s="25"/>
      <c r="O550" s="88" t="str">
        <f t="shared" si="89"/>
        <v>0</v>
      </c>
      <c r="P550" s="56">
        <f t="shared" si="90"/>
        <v>0</v>
      </c>
      <c r="Q550" s="56">
        <f t="shared" si="91"/>
        <v>0</v>
      </c>
      <c r="R550" s="56">
        <f t="shared" si="92"/>
        <v>0</v>
      </c>
      <c r="S550" s="56">
        <f t="shared" si="93"/>
        <v>0</v>
      </c>
      <c r="T550" s="56">
        <f t="shared" si="94"/>
        <v>0</v>
      </c>
      <c r="U550" s="57" t="str">
        <f t="shared" si="95"/>
        <v>0</v>
      </c>
      <c r="V550" s="58">
        <f t="shared" si="96"/>
        <v>0</v>
      </c>
      <c r="W550" s="57" t="str">
        <f t="shared" si="97"/>
        <v>0</v>
      </c>
      <c r="X550" s="58">
        <f t="shared" si="98"/>
        <v>0</v>
      </c>
      <c r="Y550" s="36" t="e">
        <f>LOOKUP(G550,Paramètres!$A$1:$A$20,Paramètres!$C$1:$C$21)</f>
        <v>#N/A</v>
      </c>
      <c r="Z550" s="25"/>
      <c r="AA550" s="25"/>
      <c r="AB550" s="59"/>
      <c r="AC550" s="42"/>
      <c r="AD550" s="42" t="str">
        <f>IF(ISNA(VLOOKUP(D550,'Liste en forme Garçons'!$C:$C,1,FALSE)),"","*")</f>
        <v/>
      </c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</row>
    <row r="551" spans="1:46" s="43" customFormat="1" x14ac:dyDescent="0.35">
      <c r="A551" s="65"/>
      <c r="B551" s="32" t="s">
        <v>476</v>
      </c>
      <c r="C551" s="32" t="s">
        <v>667</v>
      </c>
      <c r="D551" s="138" t="s">
        <v>1468</v>
      </c>
      <c r="E551" s="49" t="s">
        <v>665</v>
      </c>
      <c r="F551" s="97" t="str">
        <f>IF(E551="","",IF(COUNTIF(Paramètres!H:H,E551)=1,IF(Paramètres!$E$3=Paramètres!$A$23,"Belfort/Montbéliard",IF(Paramètres!$E$3=Paramètres!$A$24,"Doubs","Franche-Comté")),IF(COUNTIF(Paramètres!I:I,E551)=1,IF(Paramètres!$E$3=Paramètres!$A$23,"Belfort/Montbéliard",IF(Paramètres!$E$3=Paramètres!$A$24,"Belfort","Franche-Comté")),IF(COUNTIF(Paramètres!J:J,E551)=1,IF(Paramètres!$E$3=Paramètres!$A$25,"Franche-Comté","Haute-Saône"),IF(COUNTIF(Paramètres!K:K,E551)=1,IF(Paramètres!$E$3=Paramètres!$A$25,"Franche-Comté","Jura"),IF(COUNTIF(Paramètres!G:G,E551)=1,IF(Paramètres!$E$3=Paramètres!$A$23,"Besançon",IF(Paramètres!$E$3=Paramètres!$A$24,"Doubs","Franche-Comté")),"*** INCONNU ***"))))))</f>
        <v>Franche-Comté</v>
      </c>
      <c r="G551" s="37">
        <f>LOOKUP(Z551-Paramètres!$E$1,Paramètres!$A$1:$A$20)</f>
        <v>-40</v>
      </c>
      <c r="H551" s="37" t="str">
        <f>LOOKUP(G551,Paramètres!$A$1:$B$20)</f>
        <v>S</v>
      </c>
      <c r="I551" s="37">
        <f t="shared" si="88"/>
        <v>17</v>
      </c>
      <c r="J551" s="116">
        <v>1790</v>
      </c>
      <c r="K551" s="1" t="s">
        <v>668</v>
      </c>
      <c r="L551" s="1" t="s">
        <v>636</v>
      </c>
      <c r="M551" s="1" t="s">
        <v>465</v>
      </c>
      <c r="N551" s="1">
        <v>0</v>
      </c>
      <c r="O551" s="88" t="str">
        <f t="shared" si="89"/>
        <v>6B20C</v>
      </c>
      <c r="P551" s="56">
        <f t="shared" si="90"/>
        <v>500000000000000</v>
      </c>
      <c r="Q551" s="56">
        <f t="shared" si="91"/>
        <v>80000000000000</v>
      </c>
      <c r="R551" s="56">
        <f t="shared" si="92"/>
        <v>40000000000000</v>
      </c>
      <c r="S551" s="56">
        <f t="shared" si="93"/>
        <v>0</v>
      </c>
      <c r="T551" s="56">
        <f t="shared" si="94"/>
        <v>620000000000000</v>
      </c>
      <c r="U551" s="57" t="str">
        <f t="shared" si="95"/>
        <v>6B</v>
      </c>
      <c r="V551" s="58">
        <f t="shared" si="96"/>
        <v>20000000000000</v>
      </c>
      <c r="W551" s="57" t="str">
        <f t="shared" si="97"/>
        <v>6B20C</v>
      </c>
      <c r="X551" s="58">
        <f t="shared" si="98"/>
        <v>0</v>
      </c>
      <c r="Y551" s="36" t="str">
        <f ca="1">LOOKUP(G551,Paramètres!$A$1:$A$20,Paramètres!$C$1:$C$21)</f>
        <v>+18</v>
      </c>
      <c r="Z551" s="25">
        <v>1988</v>
      </c>
      <c r="AA551" s="25"/>
      <c r="AB551" s="59"/>
      <c r="AC551" s="42"/>
      <c r="AD551" s="42" t="str">
        <f>IF(ISNA(VLOOKUP(D551,'Liste en forme Garçons'!$C:$C,1,FALSE)),"","*")</f>
        <v/>
      </c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</row>
    <row r="552" spans="1:46" s="43" customFormat="1" x14ac:dyDescent="0.35">
      <c r="A552" s="65"/>
      <c r="B552" s="32" t="s">
        <v>319</v>
      </c>
      <c r="C552" s="32" t="s">
        <v>1107</v>
      </c>
      <c r="D552" s="138" t="s">
        <v>1465</v>
      </c>
      <c r="E552" s="49" t="s">
        <v>665</v>
      </c>
      <c r="F552" s="97" t="str">
        <f>IF(E552="","",IF(COUNTIF(Paramètres!H:H,E552)=1,IF(Paramètres!$E$3=Paramètres!$A$23,"Belfort/Montbéliard",IF(Paramètres!$E$3=Paramètres!$A$24,"Doubs","Franche-Comté")),IF(COUNTIF(Paramètres!I:I,E552)=1,IF(Paramètres!$E$3=Paramètres!$A$23,"Belfort/Montbéliard",IF(Paramètres!$E$3=Paramètres!$A$24,"Belfort","Franche-Comté")),IF(COUNTIF(Paramètres!J:J,E552)=1,IF(Paramètres!$E$3=Paramètres!$A$25,"Franche-Comté","Haute-Saône"),IF(COUNTIF(Paramètres!K:K,E552)=1,IF(Paramètres!$E$3=Paramètres!$A$25,"Franche-Comté","Jura"),IF(COUNTIF(Paramètres!G:G,E552)=1,IF(Paramètres!$E$3=Paramètres!$A$23,"Besançon",IF(Paramètres!$E$3=Paramètres!$A$24,"Doubs","Franche-Comté")),"*** INCONNU ***"))))))</f>
        <v>Franche-Comté</v>
      </c>
      <c r="G552" s="37">
        <f>LOOKUP(Z552-Paramètres!$E$1,Paramètres!$A$1:$A$20)</f>
        <v>-40</v>
      </c>
      <c r="H552" s="37" t="str">
        <f>LOOKUP(G552,Paramètres!$A$1:$B$20)</f>
        <v>S</v>
      </c>
      <c r="I552" s="37">
        <f t="shared" si="88"/>
        <v>19</v>
      </c>
      <c r="J552" s="116">
        <v>1987</v>
      </c>
      <c r="K552" s="47" t="s">
        <v>581</v>
      </c>
      <c r="L552" s="47" t="s">
        <v>638</v>
      </c>
      <c r="M552" s="25" t="s">
        <v>581</v>
      </c>
      <c r="N552" s="25" t="s">
        <v>666</v>
      </c>
      <c r="O552" s="88" t="str">
        <f t="shared" si="89"/>
        <v>16B</v>
      </c>
      <c r="P552" s="56">
        <f t="shared" si="90"/>
        <v>100000000000000</v>
      </c>
      <c r="Q552" s="56">
        <f t="shared" si="91"/>
        <v>400000000000000</v>
      </c>
      <c r="R552" s="56">
        <f t="shared" si="92"/>
        <v>100000000000000</v>
      </c>
      <c r="S552" s="56">
        <f t="shared" si="93"/>
        <v>1000000000000000</v>
      </c>
      <c r="T552" s="56">
        <f t="shared" si="94"/>
        <v>1600000000000000</v>
      </c>
      <c r="U552" s="57" t="str">
        <f t="shared" si="95"/>
        <v>16B</v>
      </c>
      <c r="V552" s="58">
        <f t="shared" si="96"/>
        <v>0</v>
      </c>
      <c r="W552" s="57" t="str">
        <f t="shared" si="97"/>
        <v>16B</v>
      </c>
      <c r="X552" s="58">
        <f t="shared" si="98"/>
        <v>0</v>
      </c>
      <c r="Y552" s="36" t="str">
        <f ca="1">LOOKUP(G552,Paramètres!$A$1:$A$20,Paramètres!$C$1:$C$21)</f>
        <v>+18</v>
      </c>
      <c r="Z552" s="25">
        <v>1994</v>
      </c>
      <c r="AA552" s="25"/>
      <c r="AB552" s="59"/>
      <c r="AC552" s="42"/>
      <c r="AD552" s="42" t="str">
        <f>IF(ISNA(VLOOKUP(D552,'Liste en forme Garçons'!$C:$C,1,FALSE)),"","*")</f>
        <v/>
      </c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</row>
    <row r="553" spans="1:46" s="43" customFormat="1" x14ac:dyDescent="0.35">
      <c r="A553" s="65"/>
      <c r="B553" s="32" t="s">
        <v>430</v>
      </c>
      <c r="C553" s="32" t="s">
        <v>1000</v>
      </c>
      <c r="D553" s="138" t="s">
        <v>1258</v>
      </c>
      <c r="E553" s="33" t="s">
        <v>58</v>
      </c>
      <c r="F553" s="97" t="str">
        <f>IF(E553="","",IF(COUNTIF(Paramètres!H:H,E553)=1,IF(Paramètres!$E$3=Paramètres!$A$23,"Belfort/Montbéliard",IF(Paramètres!$E$3=Paramètres!$A$24,"Doubs","Franche-Comté")),IF(COUNTIF(Paramètres!I:I,E553)=1,IF(Paramètres!$E$3=Paramètres!$A$23,"Belfort/Montbéliard",IF(Paramètres!$E$3=Paramètres!$A$24,"Belfort","Franche-Comté")),IF(COUNTIF(Paramètres!J:J,E553)=1,IF(Paramètres!$E$3=Paramètres!$A$25,"Franche-Comté","Haute-Saône"),IF(COUNTIF(Paramètres!K:K,E553)=1,IF(Paramètres!$E$3=Paramètres!$A$25,"Franche-Comté","Jura"),IF(COUNTIF(Paramètres!G:G,E553)=1,IF(Paramètres!$E$3=Paramètres!$A$23,"Besançon",IF(Paramètres!$E$3=Paramètres!$A$24,"Doubs","Franche-Comté")),"*** INCONNU ***"))))))</f>
        <v>Franche-Comté</v>
      </c>
      <c r="G553" s="37">
        <f>LOOKUP(Z553-Paramètres!$E$1,Paramètres!$A$1:$A$20)</f>
        <v>-40</v>
      </c>
      <c r="H553" s="37" t="str">
        <f>LOOKUP(G553,Paramètres!$A$1:$B$20)</f>
        <v>S</v>
      </c>
      <c r="I553" s="37">
        <f t="shared" si="88"/>
        <v>13</v>
      </c>
      <c r="J553" s="116">
        <v>1359</v>
      </c>
      <c r="K553" s="25" t="s">
        <v>636</v>
      </c>
      <c r="L553" s="47" t="s">
        <v>356</v>
      </c>
      <c r="M553" s="47" t="s">
        <v>549</v>
      </c>
      <c r="N553" s="25">
        <v>0</v>
      </c>
      <c r="O553" s="88" t="str">
        <f t="shared" si="89"/>
        <v>1B18C</v>
      </c>
      <c r="P553" s="56">
        <f t="shared" si="90"/>
        <v>80000000000000</v>
      </c>
      <c r="Q553" s="56">
        <f t="shared" si="91"/>
        <v>33000000000000</v>
      </c>
      <c r="R553" s="56">
        <f t="shared" si="92"/>
        <v>5000000000000</v>
      </c>
      <c r="S553" s="56">
        <f t="shared" si="93"/>
        <v>0</v>
      </c>
      <c r="T553" s="56">
        <f t="shared" si="94"/>
        <v>118000000000000</v>
      </c>
      <c r="U553" s="57" t="str">
        <f t="shared" si="95"/>
        <v>1B</v>
      </c>
      <c r="V553" s="58">
        <f t="shared" si="96"/>
        <v>18000000000000</v>
      </c>
      <c r="W553" s="57" t="str">
        <f t="shared" si="97"/>
        <v>1B18C</v>
      </c>
      <c r="X553" s="58">
        <f t="shared" si="98"/>
        <v>0</v>
      </c>
      <c r="Y553" s="36" t="str">
        <f ca="1">LOOKUP(G553,Paramètres!$A$1:$A$20,Paramètres!$C$1:$C$21)</f>
        <v>+18</v>
      </c>
      <c r="Z553" s="25">
        <v>1993</v>
      </c>
      <c r="AA553" s="25"/>
      <c r="AB553" s="59"/>
      <c r="AC553" s="42"/>
      <c r="AD553" s="42" t="str">
        <f>IF(ISNA(VLOOKUP(D553,'Liste en forme Garçons'!$C:$C,1,FALSE)),"","*")</f>
        <v/>
      </c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</row>
    <row r="554" spans="1:46" s="43" customFormat="1" x14ac:dyDescent="0.35">
      <c r="A554" s="65"/>
      <c r="B554" s="32" t="s">
        <v>441</v>
      </c>
      <c r="C554" s="32" t="s">
        <v>440</v>
      </c>
      <c r="D554" s="139" t="s">
        <v>1236</v>
      </c>
      <c r="E554" s="33" t="s">
        <v>335</v>
      </c>
      <c r="F554" s="97" t="str">
        <f>IF(E554="","",IF(COUNTIF(Paramètres!H:H,E554)=1,IF(Paramètres!$E$3=Paramètres!$A$23,"Belfort/Montbéliard",IF(Paramètres!$E$3=Paramètres!$A$24,"Doubs","Franche-Comté")),IF(COUNTIF(Paramètres!I:I,E554)=1,IF(Paramètres!$E$3=Paramètres!$A$23,"Belfort/Montbéliard",IF(Paramètres!$E$3=Paramètres!$A$24,"Belfort","Franche-Comté")),IF(COUNTIF(Paramètres!J:J,E554)=1,IF(Paramètres!$E$3=Paramètres!$A$25,"Franche-Comté","Haute-Saône"),IF(COUNTIF(Paramètres!K:K,E554)=1,IF(Paramètres!$E$3=Paramètres!$A$25,"Franche-Comté","Jura"),IF(COUNTIF(Paramètres!G:G,E554)=1,IF(Paramètres!$E$3=Paramètres!$A$23,"Besançon",IF(Paramètres!$E$3=Paramètres!$A$24,"Doubs","Franche-Comté")),"*** INCONNU ***"))))))</f>
        <v>Franche-Comté</v>
      </c>
      <c r="G554" s="37">
        <f>LOOKUP(Z554-Paramètres!$E$1,Paramètres!$A$1:$A$20)</f>
        <v>-40</v>
      </c>
      <c r="H554" s="37" t="str">
        <f>LOOKUP(G554,Paramètres!$A$1:$B$20)</f>
        <v>S</v>
      </c>
      <c r="I554" s="37">
        <f t="shared" si="88"/>
        <v>17</v>
      </c>
      <c r="J554" s="116">
        <v>1753</v>
      </c>
      <c r="K554" s="47" t="s">
        <v>438</v>
      </c>
      <c r="L554" s="47" t="s">
        <v>357</v>
      </c>
      <c r="M554" s="47" t="s">
        <v>358</v>
      </c>
      <c r="N554" s="47">
        <v>0</v>
      </c>
      <c r="O554" s="88" t="str">
        <f t="shared" si="89"/>
        <v>1B65C</v>
      </c>
      <c r="P554" s="56">
        <f t="shared" si="90"/>
        <v>55000000000000</v>
      </c>
      <c r="Q554" s="56">
        <f t="shared" si="91"/>
        <v>65000000000000</v>
      </c>
      <c r="R554" s="56">
        <f t="shared" si="92"/>
        <v>45000000000000</v>
      </c>
      <c r="S554" s="56">
        <f t="shared" si="93"/>
        <v>0</v>
      </c>
      <c r="T554" s="56">
        <f t="shared" si="94"/>
        <v>165000000000000</v>
      </c>
      <c r="U554" s="57" t="str">
        <f t="shared" si="95"/>
        <v>1B</v>
      </c>
      <c r="V554" s="58">
        <f t="shared" si="96"/>
        <v>65000000000000</v>
      </c>
      <c r="W554" s="57" t="str">
        <f t="shared" si="97"/>
        <v>1B65C</v>
      </c>
      <c r="X554" s="58">
        <f t="shared" si="98"/>
        <v>0</v>
      </c>
      <c r="Y554" s="36" t="str">
        <f ca="1">LOOKUP(G554,Paramètres!$A$1:$A$20,Paramètres!$C$1:$C$21)</f>
        <v>+18</v>
      </c>
      <c r="Z554" s="25">
        <v>1983</v>
      </c>
      <c r="AA554" s="25"/>
      <c r="AB554" s="59"/>
      <c r="AC554" s="42"/>
      <c r="AD554" s="42" t="str">
        <f>IF(ISNA(VLOOKUP(D554,'Liste en forme Garçons'!$C:$C,1,FALSE)),"","*")</f>
        <v/>
      </c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</row>
    <row r="555" spans="1:46" s="43" customFormat="1" x14ac:dyDescent="0.35">
      <c r="A555" s="65"/>
      <c r="B555" s="32" t="s">
        <v>351</v>
      </c>
      <c r="C555" s="32" t="s">
        <v>432</v>
      </c>
      <c r="D555" s="138" t="s">
        <v>1475</v>
      </c>
      <c r="E555" s="33" t="s">
        <v>335</v>
      </c>
      <c r="F555" s="97" t="str">
        <f>IF(E555="","",IF(COUNTIF(Paramètres!H:H,E555)=1,IF(Paramètres!$E$3=Paramètres!$A$23,"Belfort/Montbéliard",IF(Paramètres!$E$3=Paramètres!$A$24,"Doubs","Franche-Comté")),IF(COUNTIF(Paramètres!I:I,E555)=1,IF(Paramètres!$E$3=Paramètres!$A$23,"Belfort/Montbéliard",IF(Paramètres!$E$3=Paramètres!$A$24,"Belfort","Franche-Comté")),IF(COUNTIF(Paramètres!J:J,E555)=1,IF(Paramètres!$E$3=Paramètres!$A$25,"Franche-Comté","Haute-Saône"),IF(COUNTIF(Paramètres!K:K,E555)=1,IF(Paramètres!$E$3=Paramètres!$A$25,"Franche-Comté","Jura"),IF(COUNTIF(Paramètres!G:G,E555)=1,IF(Paramètres!$E$3=Paramètres!$A$23,"Besançon",IF(Paramètres!$E$3=Paramètres!$A$24,"Doubs","Franche-Comté")),"*** INCONNU ***"))))))</f>
        <v>Franche-Comté</v>
      </c>
      <c r="G555" s="37">
        <f>LOOKUP(Z555-Paramètres!$E$1,Paramètres!$A$1:$A$20)</f>
        <v>-40</v>
      </c>
      <c r="H555" s="37" t="str">
        <f>LOOKUP(G555,Paramètres!$A$1:$B$20)</f>
        <v>S</v>
      </c>
      <c r="I555" s="37">
        <f t="shared" si="88"/>
        <v>14</v>
      </c>
      <c r="J555" s="116">
        <v>1451</v>
      </c>
      <c r="K555" s="47" t="s">
        <v>467</v>
      </c>
      <c r="L555" s="47" t="s">
        <v>585</v>
      </c>
      <c r="M555" s="47" t="s">
        <v>355</v>
      </c>
      <c r="N555" s="47">
        <v>0</v>
      </c>
      <c r="O555" s="88" t="str">
        <f t="shared" si="89"/>
        <v>59C</v>
      </c>
      <c r="P555" s="56">
        <f t="shared" si="90"/>
        <v>30000000000000</v>
      </c>
      <c r="Q555" s="56">
        <f t="shared" si="91"/>
        <v>17000000000000</v>
      </c>
      <c r="R555" s="56">
        <f t="shared" si="92"/>
        <v>12000000000000</v>
      </c>
      <c r="S555" s="56">
        <f t="shared" si="93"/>
        <v>0</v>
      </c>
      <c r="T555" s="56">
        <f t="shared" si="94"/>
        <v>59000000000000</v>
      </c>
      <c r="U555" s="57" t="str">
        <f t="shared" si="95"/>
        <v>59C</v>
      </c>
      <c r="V555" s="58">
        <f t="shared" si="96"/>
        <v>0</v>
      </c>
      <c r="W555" s="57" t="str">
        <f t="shared" si="97"/>
        <v>59C</v>
      </c>
      <c r="X555" s="58">
        <f t="shared" si="98"/>
        <v>0</v>
      </c>
      <c r="Y555" s="36" t="str">
        <f ca="1">LOOKUP(G555,Paramètres!$A$1:$A$20,Paramètres!$C$1:$C$21)</f>
        <v>+18</v>
      </c>
      <c r="Z555" s="25">
        <v>1985</v>
      </c>
      <c r="AA555" s="25"/>
      <c r="AB555" s="59"/>
      <c r="AC555" s="42"/>
      <c r="AD555" s="42" t="str">
        <f>IF(ISNA(VLOOKUP(D555,'Liste en forme Garçons'!$C:$C,1,FALSE)),"","*")</f>
        <v/>
      </c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</row>
    <row r="556" spans="1:46" s="43" customFormat="1" x14ac:dyDescent="0.35">
      <c r="A556" s="65"/>
      <c r="B556" s="32" t="s">
        <v>400</v>
      </c>
      <c r="C556" s="32" t="s">
        <v>439</v>
      </c>
      <c r="D556" s="139" t="s">
        <v>1835</v>
      </c>
      <c r="E556" s="33" t="s">
        <v>334</v>
      </c>
      <c r="F556" s="97" t="str">
        <f>IF(E556="","",IF(COUNTIF(Paramètres!H:H,E556)=1,IF(Paramètres!$E$3=Paramètres!$A$23,"Belfort/Montbéliard",IF(Paramètres!$E$3=Paramètres!$A$24,"Doubs","Franche-Comté")),IF(COUNTIF(Paramètres!I:I,E556)=1,IF(Paramètres!$E$3=Paramètres!$A$23,"Belfort/Montbéliard",IF(Paramètres!$E$3=Paramètres!$A$24,"Belfort","Franche-Comté")),IF(COUNTIF(Paramètres!J:J,E556)=1,IF(Paramètres!$E$3=Paramètres!$A$25,"Franche-Comté","Haute-Saône"),IF(COUNTIF(Paramètres!K:K,E556)=1,IF(Paramètres!$E$3=Paramètres!$A$25,"Franche-Comté","Jura"),IF(COUNTIF(Paramètres!G:G,E556)=1,IF(Paramètres!$E$3=Paramètres!$A$23,"Besançon",IF(Paramètres!$E$3=Paramètres!$A$24,"Doubs","Franche-Comté")),"*** INCONNU ***"))))))</f>
        <v>Franche-Comté</v>
      </c>
      <c r="G556" s="37">
        <f>LOOKUP(Z556-Paramètres!$E$1,Paramètres!$A$1:$A$20)</f>
        <v>-40</v>
      </c>
      <c r="H556" s="37" t="str">
        <f>LOOKUP(G556,Paramètres!$A$1:$B$20)</f>
        <v>S</v>
      </c>
      <c r="I556" s="37">
        <f t="shared" si="88"/>
        <v>16</v>
      </c>
      <c r="J556" s="116">
        <v>1645</v>
      </c>
      <c r="K556" s="47" t="s">
        <v>433</v>
      </c>
      <c r="L556" s="47">
        <v>0</v>
      </c>
      <c r="M556" s="47">
        <v>0</v>
      </c>
      <c r="N556" s="47">
        <v>0</v>
      </c>
      <c r="O556" s="88" t="str">
        <f t="shared" si="89"/>
        <v>27C</v>
      </c>
      <c r="P556" s="56">
        <f t="shared" si="90"/>
        <v>27000000000000</v>
      </c>
      <c r="Q556" s="56">
        <f t="shared" si="91"/>
        <v>0</v>
      </c>
      <c r="R556" s="56">
        <f t="shared" si="92"/>
        <v>0</v>
      </c>
      <c r="S556" s="56">
        <f t="shared" si="93"/>
        <v>0</v>
      </c>
      <c r="T556" s="56">
        <f t="shared" si="94"/>
        <v>27000000000000</v>
      </c>
      <c r="U556" s="57" t="str">
        <f t="shared" si="95"/>
        <v>27C</v>
      </c>
      <c r="V556" s="58">
        <f t="shared" si="96"/>
        <v>0</v>
      </c>
      <c r="W556" s="57" t="str">
        <f t="shared" si="97"/>
        <v>27C</v>
      </c>
      <c r="X556" s="58">
        <f t="shared" si="98"/>
        <v>0</v>
      </c>
      <c r="Y556" s="36" t="str">
        <f ca="1">LOOKUP(G556,Paramètres!$A$1:$A$20,Paramètres!$C$1:$C$21)</f>
        <v>+18</v>
      </c>
      <c r="Z556" s="25">
        <v>1987</v>
      </c>
      <c r="AA556" s="25"/>
      <c r="AB556" s="59"/>
      <c r="AC556" s="42"/>
      <c r="AD556" s="42" t="str">
        <f>IF(ISNA(VLOOKUP(D556,'Liste en forme Garçons'!$C:$C,1,FALSE)),"","*")</f>
        <v/>
      </c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</row>
    <row r="557" spans="1:46" s="43" customFormat="1" x14ac:dyDescent="0.35">
      <c r="A557" s="65"/>
      <c r="B557" s="32" t="s">
        <v>825</v>
      </c>
      <c r="C557" s="32" t="s">
        <v>778</v>
      </c>
      <c r="D557" s="138" t="s">
        <v>1387</v>
      </c>
      <c r="E557" s="49" t="s">
        <v>841</v>
      </c>
      <c r="F557" s="97" t="str">
        <f>IF(E557="","",IF(COUNTIF(Paramètres!H:H,E557)=1,IF(Paramètres!$E$3=Paramètres!$A$23,"Belfort/Montbéliard",IF(Paramètres!$E$3=Paramètres!$A$24,"Doubs","Franche-Comté")),IF(COUNTIF(Paramètres!I:I,E557)=1,IF(Paramètres!$E$3=Paramètres!$A$23,"Belfort/Montbéliard",IF(Paramètres!$E$3=Paramètres!$A$24,"Belfort","Franche-Comté")),IF(COUNTIF(Paramètres!J:J,E557)=1,IF(Paramètres!$E$3=Paramètres!$A$25,"Franche-Comté","Haute-Saône"),IF(COUNTIF(Paramètres!K:K,E557)=1,IF(Paramètres!$E$3=Paramètres!$A$25,"Franche-Comté","Jura"),IF(COUNTIF(Paramètres!G:G,E557)=1,IF(Paramètres!$E$3=Paramètres!$A$23,"Besançon",IF(Paramètres!$E$3=Paramètres!$A$24,"Doubs","Franche-Comté")),"*** INCONNU ***"))))))</f>
        <v>Franche-Comté</v>
      </c>
      <c r="G557" s="37">
        <f>LOOKUP(Z557-Paramètres!$E$1,Paramètres!$A$1:$A$20)</f>
        <v>-50</v>
      </c>
      <c r="H557" s="37" t="str">
        <f>LOOKUP(G557,Paramètres!$A$1:$B$20)</f>
        <v>V1</v>
      </c>
      <c r="I557" s="37">
        <f t="shared" si="88"/>
        <v>13</v>
      </c>
      <c r="J557" s="116">
        <v>1342</v>
      </c>
      <c r="K557" s="47" t="s">
        <v>585</v>
      </c>
      <c r="L557" s="47" t="s">
        <v>587</v>
      </c>
      <c r="M557" s="25">
        <v>0</v>
      </c>
      <c r="N557" s="25">
        <v>0</v>
      </c>
      <c r="O557" s="88" t="str">
        <f t="shared" si="89"/>
        <v>25C</v>
      </c>
      <c r="P557" s="56">
        <f t="shared" si="90"/>
        <v>17000000000000</v>
      </c>
      <c r="Q557" s="56">
        <f t="shared" si="91"/>
        <v>8000000000000</v>
      </c>
      <c r="R557" s="56">
        <f t="shared" si="92"/>
        <v>0</v>
      </c>
      <c r="S557" s="56">
        <f t="shared" si="93"/>
        <v>0</v>
      </c>
      <c r="T557" s="56">
        <f t="shared" si="94"/>
        <v>25000000000000</v>
      </c>
      <c r="U557" s="57" t="str">
        <f t="shared" si="95"/>
        <v>25C</v>
      </c>
      <c r="V557" s="58">
        <f t="shared" si="96"/>
        <v>0</v>
      </c>
      <c r="W557" s="57" t="str">
        <f t="shared" si="97"/>
        <v>25C</v>
      </c>
      <c r="X557" s="58">
        <f t="shared" si="98"/>
        <v>0</v>
      </c>
      <c r="Y557" s="36" t="str">
        <f ca="1">LOOKUP(G557,Paramètres!$A$1:$A$20,Paramètres!$C$1:$C$21)</f>
        <v>+18</v>
      </c>
      <c r="Z557" s="25">
        <v>1967</v>
      </c>
      <c r="AA557" s="25"/>
      <c r="AB557" s="59"/>
      <c r="AC557" s="42"/>
      <c r="AD557" s="42" t="str">
        <f>IF(ISNA(VLOOKUP(D557,'Liste en forme Garçons'!$C:$C,1,FALSE)),"","*")</f>
        <v/>
      </c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</row>
    <row r="558" spans="1:46" s="43" customFormat="1" x14ac:dyDescent="0.35">
      <c r="A558" s="65"/>
      <c r="B558" s="32" t="s">
        <v>406</v>
      </c>
      <c r="C558" s="32" t="s">
        <v>496</v>
      </c>
      <c r="D558" s="138" t="s">
        <v>1370</v>
      </c>
      <c r="E558" s="33" t="s">
        <v>1150</v>
      </c>
      <c r="F558" s="97" t="str">
        <f>IF(E558="","",IF(COUNTIF(Paramètres!H:H,E558)=1,IF(Paramètres!$E$3=Paramètres!$A$23,"Belfort/Montbéliard",IF(Paramètres!$E$3=Paramètres!$A$24,"Doubs","Franche-Comté")),IF(COUNTIF(Paramètres!I:I,E558)=1,IF(Paramètres!$E$3=Paramètres!$A$23,"Belfort/Montbéliard",IF(Paramètres!$E$3=Paramètres!$A$24,"Belfort","Franche-Comté")),IF(COUNTIF(Paramètres!J:J,E558)=1,IF(Paramètres!$E$3=Paramètres!$A$25,"Franche-Comté","Haute-Saône"),IF(COUNTIF(Paramètres!K:K,E558)=1,IF(Paramètres!$E$3=Paramètres!$A$25,"Franche-Comté","Jura"),IF(COUNTIF(Paramètres!G:G,E558)=1,IF(Paramètres!$E$3=Paramètres!$A$23,"Besançon",IF(Paramètres!$E$3=Paramètres!$A$24,"Doubs","Franche-Comté")),"*** INCONNU ***"))))))</f>
        <v>Franche-Comté</v>
      </c>
      <c r="G558" s="37">
        <f>LOOKUP(Z558-Paramètres!$E$1,Paramètres!$A$1:$A$20)</f>
        <v>-40</v>
      </c>
      <c r="H558" s="37" t="str">
        <f>LOOKUP(G558,Paramètres!$A$1:$B$20)</f>
        <v>S</v>
      </c>
      <c r="I558" s="37">
        <f t="shared" si="88"/>
        <v>14</v>
      </c>
      <c r="J558" s="116">
        <v>1419</v>
      </c>
      <c r="K558" s="47" t="s">
        <v>497</v>
      </c>
      <c r="L558" s="47" t="s">
        <v>588</v>
      </c>
      <c r="M558" s="47">
        <v>0</v>
      </c>
      <c r="N558" s="47">
        <v>0</v>
      </c>
      <c r="O558" s="88" t="str">
        <f t="shared" si="89"/>
        <v>19C</v>
      </c>
      <c r="P558" s="56">
        <f t="shared" si="90"/>
        <v>13000000000000</v>
      </c>
      <c r="Q558" s="56">
        <f t="shared" si="91"/>
        <v>6000000000000</v>
      </c>
      <c r="R558" s="56">
        <f t="shared" si="92"/>
        <v>0</v>
      </c>
      <c r="S558" s="56">
        <f t="shared" si="93"/>
        <v>0</v>
      </c>
      <c r="T558" s="56">
        <f t="shared" si="94"/>
        <v>19000000000000</v>
      </c>
      <c r="U558" s="57" t="str">
        <f t="shared" si="95"/>
        <v>19C</v>
      </c>
      <c r="V558" s="58">
        <f t="shared" si="96"/>
        <v>0</v>
      </c>
      <c r="W558" s="57" t="str">
        <f t="shared" si="97"/>
        <v>19C</v>
      </c>
      <c r="X558" s="58">
        <f t="shared" si="98"/>
        <v>0</v>
      </c>
      <c r="Y558" s="36" t="str">
        <f ca="1">LOOKUP(G558,Paramètres!$A$1:$A$20,Paramètres!$C$1:$C$21)</f>
        <v>+18</v>
      </c>
      <c r="Z558" s="25">
        <v>1988</v>
      </c>
      <c r="AA558" s="25"/>
      <c r="AB558" s="59"/>
      <c r="AC558" s="42"/>
      <c r="AD558" s="42" t="str">
        <f>IF(ISNA(VLOOKUP(D558,'Liste en forme Garçons'!$C:$C,1,FALSE)),"","*")</f>
        <v/>
      </c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</row>
    <row r="559" spans="1:46" s="43" customFormat="1" x14ac:dyDescent="0.35">
      <c r="A559" s="65"/>
      <c r="B559" s="32" t="s">
        <v>41</v>
      </c>
      <c r="C559" s="32" t="s">
        <v>152</v>
      </c>
      <c r="D559" s="137" t="s">
        <v>1222</v>
      </c>
      <c r="E559" s="33" t="s">
        <v>45</v>
      </c>
      <c r="F559" s="97" t="str">
        <f>IF(E559="","",IF(COUNTIF(Paramètres!H:H,E559)=1,IF(Paramètres!$E$3=Paramètres!$A$23,"Belfort/Montbéliard",IF(Paramètres!$E$3=Paramètres!$A$24,"Doubs","Franche-Comté")),IF(COUNTIF(Paramètres!I:I,E559)=1,IF(Paramètres!$E$3=Paramètres!$A$23,"Belfort/Montbéliard",IF(Paramètres!$E$3=Paramètres!$A$24,"Belfort","Franche-Comté")),IF(COUNTIF(Paramètres!J:J,E559)=1,IF(Paramètres!$E$3=Paramètres!$A$25,"Franche-Comté","Haute-Saône"),IF(COUNTIF(Paramètres!K:K,E559)=1,IF(Paramètres!$E$3=Paramètres!$A$25,"Franche-Comté","Jura"),IF(COUNTIF(Paramètres!G:G,E559)=1,IF(Paramètres!$E$3=Paramètres!$A$23,"Besançon",IF(Paramètres!$E$3=Paramètres!$A$24,"Doubs","Franche-Comté")),"*** INCONNU ***"))))))</f>
        <v>Franche-Comté</v>
      </c>
      <c r="G559" s="37">
        <f>LOOKUP(Z559-Paramètres!$E$1,Paramètres!$A$1:$A$20)</f>
        <v>-40</v>
      </c>
      <c r="H559" s="37" t="str">
        <f>LOOKUP(G559,Paramètres!$A$1:$B$20)</f>
        <v>S</v>
      </c>
      <c r="I559" s="37">
        <f t="shared" si="88"/>
        <v>13</v>
      </c>
      <c r="J559" s="117">
        <v>1364</v>
      </c>
      <c r="K559" s="47" t="s">
        <v>355</v>
      </c>
      <c r="L559" s="47" t="s">
        <v>549</v>
      </c>
      <c r="M559" s="47" t="s">
        <v>112</v>
      </c>
      <c r="N559" s="47" t="s">
        <v>585</v>
      </c>
      <c r="O559" s="88" t="str">
        <f t="shared" si="89"/>
        <v>35C</v>
      </c>
      <c r="P559" s="56">
        <f t="shared" si="90"/>
        <v>12000000000000</v>
      </c>
      <c r="Q559" s="56">
        <f t="shared" si="91"/>
        <v>5000000000000</v>
      </c>
      <c r="R559" s="56">
        <f t="shared" si="92"/>
        <v>1000000000000</v>
      </c>
      <c r="S559" s="56">
        <f t="shared" si="93"/>
        <v>17000000000000</v>
      </c>
      <c r="T559" s="56">
        <f t="shared" si="94"/>
        <v>35000000000000</v>
      </c>
      <c r="U559" s="57" t="str">
        <f t="shared" si="95"/>
        <v>35C</v>
      </c>
      <c r="V559" s="58">
        <f t="shared" si="96"/>
        <v>0</v>
      </c>
      <c r="W559" s="57" t="str">
        <f t="shared" si="97"/>
        <v>35C</v>
      </c>
      <c r="X559" s="58">
        <f t="shared" si="98"/>
        <v>0</v>
      </c>
      <c r="Y559" s="36" t="str">
        <f ca="1">LOOKUP(G559,Paramètres!$A$1:$A$20,Paramètres!$C$1:$C$21)</f>
        <v>+18</v>
      </c>
      <c r="Z559" s="25">
        <v>1979</v>
      </c>
      <c r="AA559" s="25"/>
      <c r="AB559" s="59"/>
      <c r="AC559" s="42"/>
      <c r="AD559" s="42" t="str">
        <f>IF(ISNA(VLOOKUP(D559,'Liste en forme Garçons'!$C:$C,1,FALSE)),"","*")</f>
        <v/>
      </c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</row>
    <row r="560" spans="1:46" s="43" customFormat="1" x14ac:dyDescent="0.35">
      <c r="A560" s="65"/>
      <c r="B560" s="32" t="s">
        <v>494</v>
      </c>
      <c r="C560" s="32" t="s">
        <v>493</v>
      </c>
      <c r="D560" s="138" t="s">
        <v>1555</v>
      </c>
      <c r="E560" s="33" t="s">
        <v>1121</v>
      </c>
      <c r="F560" s="97" t="str">
        <f>IF(E560="","",IF(COUNTIF(Paramètres!H:H,E560)=1,IF(Paramètres!$E$3=Paramètres!$A$23,"Belfort/Montbéliard",IF(Paramètres!$E$3=Paramètres!$A$24,"Doubs","Franche-Comté")),IF(COUNTIF(Paramètres!I:I,E560)=1,IF(Paramètres!$E$3=Paramètres!$A$23,"Belfort/Montbéliard",IF(Paramètres!$E$3=Paramètres!$A$24,"Belfort","Franche-Comté")),IF(COUNTIF(Paramètres!J:J,E560)=1,IF(Paramètres!$E$3=Paramètres!$A$25,"Franche-Comté","Haute-Saône"),IF(COUNTIF(Paramètres!K:K,E560)=1,IF(Paramètres!$E$3=Paramètres!$A$25,"Franche-Comté","Jura"),IF(COUNTIF(Paramètres!G:G,E560)=1,IF(Paramètres!$E$3=Paramètres!$A$23,"Besançon",IF(Paramètres!$E$3=Paramètres!$A$24,"Doubs","Franche-Comté")),"*** INCONNU ***"))))))</f>
        <v>Franche-Comté</v>
      </c>
      <c r="G560" s="37">
        <f>LOOKUP(Z560-Paramètres!$E$1,Paramètres!$A$1:$A$20)</f>
        <v>-40</v>
      </c>
      <c r="H560" s="37" t="str">
        <f>LOOKUP(G560,Paramètres!$A$1:$B$20)</f>
        <v>S</v>
      </c>
      <c r="I560" s="37">
        <f t="shared" si="88"/>
        <v>13</v>
      </c>
      <c r="J560" s="116">
        <v>1380</v>
      </c>
      <c r="K560" s="47" t="s">
        <v>549</v>
      </c>
      <c r="L560" s="47">
        <v>0</v>
      </c>
      <c r="M560" s="47">
        <v>0</v>
      </c>
      <c r="N560" s="47">
        <v>0</v>
      </c>
      <c r="O560" s="88" t="str">
        <f t="shared" si="89"/>
        <v>5C</v>
      </c>
      <c r="P560" s="56">
        <f t="shared" si="90"/>
        <v>5000000000000</v>
      </c>
      <c r="Q560" s="56">
        <f t="shared" si="91"/>
        <v>0</v>
      </c>
      <c r="R560" s="56">
        <f t="shared" si="92"/>
        <v>0</v>
      </c>
      <c r="S560" s="56">
        <f t="shared" si="93"/>
        <v>0</v>
      </c>
      <c r="T560" s="56">
        <f t="shared" si="94"/>
        <v>5000000000000</v>
      </c>
      <c r="U560" s="57" t="str">
        <f t="shared" si="95"/>
        <v>5C</v>
      </c>
      <c r="V560" s="58">
        <f t="shared" si="96"/>
        <v>0</v>
      </c>
      <c r="W560" s="57" t="str">
        <f t="shared" si="97"/>
        <v>5C</v>
      </c>
      <c r="X560" s="58">
        <f t="shared" si="98"/>
        <v>0</v>
      </c>
      <c r="Y560" s="36" t="str">
        <f ca="1">LOOKUP(G560,Paramètres!$A$1:$A$20,Paramètres!$C$1:$C$21)</f>
        <v>+18</v>
      </c>
      <c r="Z560" s="25">
        <v>1988</v>
      </c>
      <c r="AA560" s="25"/>
      <c r="AB560" s="59"/>
      <c r="AC560" s="42"/>
      <c r="AD560" s="42" t="str">
        <f>IF(ISNA(VLOOKUP(D560,'Liste en forme Garçons'!$C:$C,1,FALSE)),"","*")</f>
        <v/>
      </c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</row>
    <row r="561" spans="1:46" s="43" customFormat="1" x14ac:dyDescent="0.35">
      <c r="A561" s="65"/>
      <c r="B561" s="32" t="s">
        <v>670</v>
      </c>
      <c r="C561" s="32" t="s">
        <v>671</v>
      </c>
      <c r="D561" s="138" t="s">
        <v>1470</v>
      </c>
      <c r="E561" s="49" t="s">
        <v>672</v>
      </c>
      <c r="F561" s="97" t="str">
        <f>IF(E561="","",IF(COUNTIF(Paramètres!H:H,E561)=1,IF(Paramètres!$E$3=Paramètres!$A$23,"Belfort/Montbéliard",IF(Paramètres!$E$3=Paramètres!$A$24,"Doubs","Franche-Comté")),IF(COUNTIF(Paramètres!I:I,E561)=1,IF(Paramètres!$E$3=Paramètres!$A$23,"Belfort/Montbéliard",IF(Paramètres!$E$3=Paramètres!$A$24,"Belfort","Franche-Comté")),IF(COUNTIF(Paramètres!J:J,E561)=1,IF(Paramètres!$E$3=Paramètres!$A$25,"Franche-Comté","Haute-Saône"),IF(COUNTIF(Paramètres!K:K,E561)=1,IF(Paramètres!$E$3=Paramètres!$A$25,"Franche-Comté","Jura"),IF(COUNTIF(Paramètres!G:G,E561)=1,IF(Paramètres!$E$3=Paramètres!$A$23,"Besançon",IF(Paramètres!$E$3=Paramètres!$A$24,"Doubs","Franche-Comté")),"*** INCONNU ***"))))))</f>
        <v>Franche-Comté</v>
      </c>
      <c r="G561" s="37">
        <f>LOOKUP(Z561-Paramètres!$E$1,Paramètres!$A$1:$A$20)</f>
        <v>-60</v>
      </c>
      <c r="H561" s="37" t="str">
        <f>LOOKUP(G561,Paramètres!$A$1:$B$20)</f>
        <v>V2</v>
      </c>
      <c r="I561" s="37">
        <f t="shared" si="88"/>
        <v>15</v>
      </c>
      <c r="J561" s="116">
        <v>1544</v>
      </c>
      <c r="K561" s="47" t="s">
        <v>112</v>
      </c>
      <c r="L561" s="47" t="s">
        <v>497</v>
      </c>
      <c r="M561" s="25" t="s">
        <v>357</v>
      </c>
      <c r="N561" s="25" t="s">
        <v>433</v>
      </c>
      <c r="O561" s="88" t="str">
        <f t="shared" si="89"/>
        <v>1B6C</v>
      </c>
      <c r="P561" s="56">
        <f t="shared" si="90"/>
        <v>1000000000000</v>
      </c>
      <c r="Q561" s="56">
        <f t="shared" si="91"/>
        <v>13000000000000</v>
      </c>
      <c r="R561" s="56">
        <f t="shared" si="92"/>
        <v>65000000000000</v>
      </c>
      <c r="S561" s="56">
        <f t="shared" si="93"/>
        <v>27000000000000</v>
      </c>
      <c r="T561" s="56">
        <f t="shared" si="94"/>
        <v>106000000000000</v>
      </c>
      <c r="U561" s="57" t="str">
        <f t="shared" si="95"/>
        <v>1B</v>
      </c>
      <c r="V561" s="58">
        <f t="shared" si="96"/>
        <v>6000000000000</v>
      </c>
      <c r="W561" s="57" t="str">
        <f t="shared" si="97"/>
        <v>1B6C</v>
      </c>
      <c r="X561" s="58">
        <f t="shared" si="98"/>
        <v>0</v>
      </c>
      <c r="Y561" s="36" t="str">
        <f ca="1">LOOKUP(G561,Paramètres!$A$1:$A$20,Paramètres!$C$1:$C$21)</f>
        <v>+18</v>
      </c>
      <c r="Z561" s="25">
        <v>1960</v>
      </c>
      <c r="AA561" s="25"/>
      <c r="AB561" s="59"/>
      <c r="AC561" s="42"/>
      <c r="AD561" s="42" t="str">
        <f>IF(ISNA(VLOOKUP(D561,'Liste en forme Garçons'!$C:$C,1,FALSE)),"","*")</f>
        <v/>
      </c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</row>
    <row r="562" spans="1:46" s="43" customFormat="1" x14ac:dyDescent="0.35">
      <c r="A562" s="65"/>
      <c r="B562" s="32" t="s">
        <v>257</v>
      </c>
      <c r="C562" s="32" t="s">
        <v>62</v>
      </c>
      <c r="D562" s="139" t="s">
        <v>1223</v>
      </c>
      <c r="E562" s="49" t="s">
        <v>58</v>
      </c>
      <c r="F562" s="97" t="str">
        <f>IF(E562="","",IF(COUNTIF(Paramètres!H:H,E562)=1,IF(Paramètres!$E$3=Paramètres!$A$23,"Belfort/Montbéliard",IF(Paramètres!$E$3=Paramètres!$A$24,"Doubs","Franche-Comté")),IF(COUNTIF(Paramètres!I:I,E562)=1,IF(Paramètres!$E$3=Paramètres!$A$23,"Belfort/Montbéliard",IF(Paramètres!$E$3=Paramètres!$A$24,"Belfort","Franche-Comté")),IF(COUNTIF(Paramètres!J:J,E562)=1,IF(Paramètres!$E$3=Paramètres!$A$25,"Franche-Comté","Haute-Saône"),IF(COUNTIF(Paramètres!K:K,E562)=1,IF(Paramètres!$E$3=Paramètres!$A$25,"Franche-Comté","Jura"),IF(COUNTIF(Paramètres!G:G,E562)=1,IF(Paramètres!$E$3=Paramètres!$A$23,"Besançon",IF(Paramètres!$E$3=Paramètres!$A$24,"Doubs","Franche-Comté")),"*** INCONNU ***"))))))</f>
        <v>Franche-Comté</v>
      </c>
      <c r="G562" s="37">
        <f>LOOKUP(Z562-Paramètres!$E$1,Paramètres!$A$1:$A$20)</f>
        <v>-60</v>
      </c>
      <c r="H562" s="37" t="str">
        <f>LOOKUP(G562,Paramètres!$A$1:$B$20)</f>
        <v>V2</v>
      </c>
      <c r="I562" s="37">
        <f t="shared" si="88"/>
        <v>15</v>
      </c>
      <c r="J562" s="116">
        <v>1518</v>
      </c>
      <c r="K562" s="47" t="s">
        <v>112</v>
      </c>
      <c r="L562" s="47" t="s">
        <v>253</v>
      </c>
      <c r="M562" s="47">
        <v>0</v>
      </c>
      <c r="N562" s="47">
        <v>0</v>
      </c>
      <c r="O562" s="88" t="str">
        <f t="shared" si="89"/>
        <v>30C</v>
      </c>
      <c r="P562" s="56">
        <f t="shared" si="90"/>
        <v>1000000000000</v>
      </c>
      <c r="Q562" s="56">
        <f t="shared" si="91"/>
        <v>29000000000000</v>
      </c>
      <c r="R562" s="56">
        <f t="shared" si="92"/>
        <v>0</v>
      </c>
      <c r="S562" s="56">
        <f t="shared" si="93"/>
        <v>0</v>
      </c>
      <c r="T562" s="56">
        <f t="shared" si="94"/>
        <v>30000000000000</v>
      </c>
      <c r="U562" s="57" t="str">
        <f t="shared" si="95"/>
        <v>30C</v>
      </c>
      <c r="V562" s="58">
        <f t="shared" si="96"/>
        <v>0</v>
      </c>
      <c r="W562" s="57" t="str">
        <f t="shared" si="97"/>
        <v>30C</v>
      </c>
      <c r="X562" s="58">
        <f t="shared" si="98"/>
        <v>0</v>
      </c>
      <c r="Y562" s="36" t="str">
        <f ca="1">LOOKUP(G562,Paramètres!$A$1:$A$20,Paramètres!$C$1:$C$21)</f>
        <v>+18</v>
      </c>
      <c r="Z562" s="25">
        <v>1963</v>
      </c>
      <c r="AA562" s="25"/>
      <c r="AB562" s="59"/>
      <c r="AC562" s="42"/>
      <c r="AD562" s="42" t="str">
        <f>IF(ISNA(VLOOKUP(D562,'Liste en forme Garçons'!$C:$C,1,FALSE)),"","*")</f>
        <v/>
      </c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</row>
    <row r="563" spans="1:46" s="43" customFormat="1" x14ac:dyDescent="0.35">
      <c r="A563" s="65"/>
      <c r="B563" s="32" t="s">
        <v>35</v>
      </c>
      <c r="C563" s="32" t="s">
        <v>803</v>
      </c>
      <c r="D563" s="138" t="s">
        <v>1381</v>
      </c>
      <c r="E563" s="49" t="s">
        <v>842</v>
      </c>
      <c r="F563" s="97" t="str">
        <f>IF(E563="","",IF(COUNTIF(Paramètres!H:H,E563)=1,IF(Paramètres!$E$3=Paramètres!$A$23,"Belfort/Montbéliard",IF(Paramètres!$E$3=Paramètres!$A$24,"Doubs","Franche-Comté")),IF(COUNTIF(Paramètres!I:I,E563)=1,IF(Paramètres!$E$3=Paramètres!$A$23,"Belfort/Montbéliard",IF(Paramètres!$E$3=Paramètres!$A$24,"Belfort","Franche-Comté")),IF(COUNTIF(Paramètres!J:J,E563)=1,IF(Paramètres!$E$3=Paramètres!$A$25,"Franche-Comté","Haute-Saône"),IF(COUNTIF(Paramètres!K:K,E563)=1,IF(Paramètres!$E$3=Paramètres!$A$25,"Franche-Comté","Jura"),IF(COUNTIF(Paramètres!G:G,E563)=1,IF(Paramètres!$E$3=Paramètres!$A$23,"Besançon",IF(Paramètres!$E$3=Paramètres!$A$24,"Doubs","Franche-Comté")),"*** INCONNU ***"))))))</f>
        <v>Franche-Comté</v>
      </c>
      <c r="G563" s="37">
        <f>LOOKUP(Z563-Paramètres!$E$1,Paramètres!$A$1:$A$20)</f>
        <v>-19</v>
      </c>
      <c r="H563" s="37" t="str">
        <f>LOOKUP(G563,Paramètres!$A$1:$B$20)</f>
        <v>S</v>
      </c>
      <c r="I563" s="37">
        <f t="shared" si="88"/>
        <v>14</v>
      </c>
      <c r="J563" s="116">
        <v>1428</v>
      </c>
      <c r="K563" s="47" t="s">
        <v>112</v>
      </c>
      <c r="L563" s="47">
        <v>0</v>
      </c>
      <c r="M563" s="25">
        <v>0</v>
      </c>
      <c r="N563" s="25">
        <v>0</v>
      </c>
      <c r="O563" s="88" t="str">
        <f t="shared" si="89"/>
        <v>1C</v>
      </c>
      <c r="P563" s="56">
        <f t="shared" si="90"/>
        <v>1000000000000</v>
      </c>
      <c r="Q563" s="56">
        <f t="shared" si="91"/>
        <v>0</v>
      </c>
      <c r="R563" s="56">
        <f t="shared" si="92"/>
        <v>0</v>
      </c>
      <c r="S563" s="56">
        <f t="shared" si="93"/>
        <v>0</v>
      </c>
      <c r="T563" s="56">
        <f t="shared" si="94"/>
        <v>1000000000000</v>
      </c>
      <c r="U563" s="57" t="str">
        <f t="shared" si="95"/>
        <v>1C</v>
      </c>
      <c r="V563" s="58">
        <f t="shared" si="96"/>
        <v>0</v>
      </c>
      <c r="W563" s="57" t="str">
        <f t="shared" si="97"/>
        <v>1C</v>
      </c>
      <c r="X563" s="58">
        <f t="shared" si="98"/>
        <v>0</v>
      </c>
      <c r="Y563" s="36" t="str">
        <f ca="1">LOOKUP(G563,Paramètres!$A$1:$A$20,Paramètres!$C$1:$C$21)</f>
        <v>+18</v>
      </c>
      <c r="Z563" s="25">
        <v>1997</v>
      </c>
      <c r="AA563" s="25"/>
      <c r="AB563" s="59"/>
      <c r="AC563" s="42"/>
      <c r="AD563" s="42" t="str">
        <f>IF(ISNA(VLOOKUP(D563,'Liste en forme Garçons'!$C:$C,1,FALSE)),"","*")</f>
        <v/>
      </c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</row>
    <row r="564" spans="1:46" s="43" customFormat="1" x14ac:dyDescent="0.35">
      <c r="A564" s="65"/>
      <c r="B564" s="32" t="s">
        <v>317</v>
      </c>
      <c r="C564" s="32" t="s">
        <v>945</v>
      </c>
      <c r="D564" s="138" t="s">
        <v>1214</v>
      </c>
      <c r="E564" s="33" t="s">
        <v>1015</v>
      </c>
      <c r="F564" s="97" t="str">
        <f>IF(E564="","",IF(COUNTIF(Paramètres!H:H,E564)=1,IF(Paramètres!$E$3=Paramètres!$A$23,"Belfort/Montbéliard",IF(Paramètres!$E$3=Paramètres!$A$24,"Doubs","Franche-Comté")),IF(COUNTIF(Paramètres!I:I,E564)=1,IF(Paramètres!$E$3=Paramètres!$A$23,"Belfort/Montbéliard",IF(Paramètres!$E$3=Paramètres!$A$24,"Belfort","Franche-Comté")),IF(COUNTIF(Paramètres!J:J,E564)=1,IF(Paramètres!$E$3=Paramètres!$A$25,"Franche-Comté","Haute-Saône"),IF(COUNTIF(Paramètres!K:K,E564)=1,IF(Paramètres!$E$3=Paramètres!$A$25,"Franche-Comté","Jura"),IF(COUNTIF(Paramètres!G:G,E564)=1,IF(Paramètres!$E$3=Paramètres!$A$23,"Besançon",IF(Paramètres!$E$3=Paramètres!$A$24,"Doubs","Franche-Comté")),"*** INCONNU ***"))))))</f>
        <v>Franche-Comté</v>
      </c>
      <c r="G564" s="37">
        <f>LOOKUP(Z564-Paramètres!$E$1,Paramètres!$A$1:$A$20)</f>
        <v>-60</v>
      </c>
      <c r="H564" s="37" t="str">
        <f>LOOKUP(G564,Paramètres!$A$1:$B$20)</f>
        <v>V2</v>
      </c>
      <c r="I564" s="37">
        <f t="shared" si="88"/>
        <v>12</v>
      </c>
      <c r="J564" s="116">
        <v>1239</v>
      </c>
      <c r="K564" s="25" t="s">
        <v>112</v>
      </c>
      <c r="L564" s="47" t="s">
        <v>863</v>
      </c>
      <c r="M564" s="47" t="s">
        <v>676</v>
      </c>
      <c r="N564" s="25">
        <v>0</v>
      </c>
      <c r="O564" s="88" t="str">
        <f t="shared" si="89"/>
        <v>18C</v>
      </c>
      <c r="P564" s="56">
        <f t="shared" si="90"/>
        <v>1000000000000</v>
      </c>
      <c r="Q564" s="56">
        <f t="shared" si="91"/>
        <v>10000000000000</v>
      </c>
      <c r="R564" s="56">
        <f t="shared" si="92"/>
        <v>7000000000000</v>
      </c>
      <c r="S564" s="56">
        <f t="shared" si="93"/>
        <v>0</v>
      </c>
      <c r="T564" s="56">
        <f t="shared" si="94"/>
        <v>18000000000000</v>
      </c>
      <c r="U564" s="57" t="str">
        <f t="shared" si="95"/>
        <v>18C</v>
      </c>
      <c r="V564" s="58">
        <f t="shared" si="96"/>
        <v>0</v>
      </c>
      <c r="W564" s="57" t="str">
        <f t="shared" si="97"/>
        <v>18C</v>
      </c>
      <c r="X564" s="58">
        <f t="shared" si="98"/>
        <v>0</v>
      </c>
      <c r="Y564" s="36" t="str">
        <f ca="1">LOOKUP(G564,Paramètres!$A$1:$A$20,Paramètres!$C$1:$C$21)</f>
        <v>+18</v>
      </c>
      <c r="Z564" s="25">
        <v>1964</v>
      </c>
      <c r="AA564" s="25"/>
      <c r="AB564" s="59"/>
      <c r="AC564" s="42"/>
      <c r="AD564" s="42" t="str">
        <f>IF(ISNA(VLOOKUP(D564,'Liste en forme Garçons'!$C:$C,1,FALSE)),"","*")</f>
        <v/>
      </c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</row>
    <row r="565" spans="1:46" s="43" customFormat="1" x14ac:dyDescent="0.35">
      <c r="A565" s="65"/>
      <c r="B565" s="32" t="s">
        <v>13</v>
      </c>
      <c r="C565" s="32" t="s">
        <v>789</v>
      </c>
      <c r="D565" s="138" t="s">
        <v>1377</v>
      </c>
      <c r="E565" s="49" t="s">
        <v>848</v>
      </c>
      <c r="F565" s="97" t="str">
        <f>IF(E565="","",IF(COUNTIF(Paramètres!H:H,E565)=1,IF(Paramètres!$E$3=Paramètres!$A$23,"Belfort/Montbéliard",IF(Paramètres!$E$3=Paramètres!$A$24,"Doubs","Franche-Comté")),IF(COUNTIF(Paramètres!I:I,E565)=1,IF(Paramètres!$E$3=Paramètres!$A$23,"Belfort/Montbéliard",IF(Paramètres!$E$3=Paramètres!$A$24,"Belfort","Franche-Comté")),IF(COUNTIF(Paramètres!J:J,E565)=1,IF(Paramètres!$E$3=Paramètres!$A$25,"Franche-Comté","Haute-Saône"),IF(COUNTIF(Paramètres!K:K,E565)=1,IF(Paramètres!$E$3=Paramètres!$A$25,"Franche-Comté","Jura"),IF(COUNTIF(Paramètres!G:G,E565)=1,IF(Paramètres!$E$3=Paramètres!$A$23,"Besançon",IF(Paramètres!$E$3=Paramètres!$A$24,"Doubs","Franche-Comté")),"*** INCONNU ***"))))))</f>
        <v>Franche-Comté</v>
      </c>
      <c r="G565" s="37">
        <f>LOOKUP(Z565-Paramètres!$E$1,Paramètres!$A$1:$A$20)</f>
        <v>-40</v>
      </c>
      <c r="H565" s="37" t="str">
        <f>LOOKUP(G565,Paramètres!$A$1:$B$20)</f>
        <v>S</v>
      </c>
      <c r="I565" s="37">
        <f t="shared" si="88"/>
        <v>11</v>
      </c>
      <c r="J565" s="116">
        <v>1145</v>
      </c>
      <c r="K565" s="47" t="s">
        <v>112</v>
      </c>
      <c r="L565" s="47" t="s">
        <v>845</v>
      </c>
      <c r="M565" s="25">
        <v>0</v>
      </c>
      <c r="N565" s="25">
        <v>0</v>
      </c>
      <c r="O565" s="88" t="str">
        <f t="shared" si="89"/>
        <v>1C42D</v>
      </c>
      <c r="P565" s="56">
        <f t="shared" si="90"/>
        <v>1000000000000</v>
      </c>
      <c r="Q565" s="56">
        <f t="shared" si="91"/>
        <v>420000000000</v>
      </c>
      <c r="R565" s="56">
        <f t="shared" si="92"/>
        <v>0</v>
      </c>
      <c r="S565" s="56">
        <f t="shared" si="93"/>
        <v>0</v>
      </c>
      <c r="T565" s="56">
        <f t="shared" si="94"/>
        <v>1420000000000</v>
      </c>
      <c r="U565" s="57" t="str">
        <f t="shared" si="95"/>
        <v>1C</v>
      </c>
      <c r="V565" s="58">
        <f t="shared" si="96"/>
        <v>420000000000</v>
      </c>
      <c r="W565" s="57" t="str">
        <f t="shared" si="97"/>
        <v>1C42D</v>
      </c>
      <c r="X565" s="58">
        <f t="shared" si="98"/>
        <v>0</v>
      </c>
      <c r="Y565" s="36" t="str">
        <f ca="1">LOOKUP(G565,Paramètres!$A$1:$A$20,Paramètres!$C$1:$C$21)</f>
        <v>+18</v>
      </c>
      <c r="Z565" s="25">
        <v>1986</v>
      </c>
      <c r="AA565" s="25"/>
      <c r="AB565" s="59"/>
      <c r="AC565" s="42"/>
      <c r="AD565" s="42" t="str">
        <f>IF(ISNA(VLOOKUP(D565,'Liste en forme Garçons'!$C:$C,1,FALSE)),"","*")</f>
        <v/>
      </c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</row>
    <row r="566" spans="1:46" s="43" customFormat="1" x14ac:dyDescent="0.35">
      <c r="A566" s="65"/>
      <c r="B566" s="32" t="s">
        <v>428</v>
      </c>
      <c r="C566" s="32" t="s">
        <v>427</v>
      </c>
      <c r="D566" s="138" t="s">
        <v>1243</v>
      </c>
      <c r="E566" s="33" t="s">
        <v>334</v>
      </c>
      <c r="F566" s="97" t="str">
        <f>IF(E566="","",IF(COUNTIF(Paramètres!H:H,E566)=1,IF(Paramètres!$E$3=Paramètres!$A$23,"Belfort/Montbéliard",IF(Paramètres!$E$3=Paramètres!$A$24,"Doubs","Franche-Comté")),IF(COUNTIF(Paramètres!I:I,E566)=1,IF(Paramètres!$E$3=Paramètres!$A$23,"Belfort/Montbéliard",IF(Paramètres!$E$3=Paramètres!$A$24,"Belfort","Franche-Comté")),IF(COUNTIF(Paramètres!J:J,E566)=1,IF(Paramètres!$E$3=Paramètres!$A$25,"Franche-Comté","Haute-Saône"),IF(COUNTIF(Paramètres!K:K,E566)=1,IF(Paramètres!$E$3=Paramètres!$A$25,"Franche-Comté","Jura"),IF(COUNTIF(Paramètres!G:G,E566)=1,IF(Paramètres!$E$3=Paramètres!$A$23,"Besançon",IF(Paramètres!$E$3=Paramètres!$A$24,"Doubs","Franche-Comté")),"*** INCONNU ***"))))))</f>
        <v>Franche-Comté</v>
      </c>
      <c r="G566" s="37">
        <f>LOOKUP(Z566-Paramètres!$E$1,Paramètres!$A$1:$A$20)</f>
        <v>-40</v>
      </c>
      <c r="H566" s="37" t="str">
        <f>LOOKUP(G566,Paramètres!$A$1:$B$20)</f>
        <v>S</v>
      </c>
      <c r="I566" s="37">
        <f t="shared" si="88"/>
        <v>13</v>
      </c>
      <c r="J566" s="116">
        <v>1378</v>
      </c>
      <c r="K566" s="47" t="s">
        <v>209</v>
      </c>
      <c r="L566" s="47" t="s">
        <v>664</v>
      </c>
      <c r="M566" s="47" t="s">
        <v>588</v>
      </c>
      <c r="N566" s="47" t="s">
        <v>656</v>
      </c>
      <c r="O566" s="88" t="str">
        <f t="shared" si="89"/>
        <v>30C80D</v>
      </c>
      <c r="P566" s="56">
        <f t="shared" si="90"/>
        <v>800000000000</v>
      </c>
      <c r="Q566" s="56">
        <f t="shared" si="91"/>
        <v>9000000000000</v>
      </c>
      <c r="R566" s="56">
        <f t="shared" si="92"/>
        <v>6000000000000</v>
      </c>
      <c r="S566" s="56">
        <f t="shared" si="93"/>
        <v>15000000000000</v>
      </c>
      <c r="T566" s="56">
        <f t="shared" si="94"/>
        <v>30800000000000</v>
      </c>
      <c r="U566" s="57" t="str">
        <f t="shared" si="95"/>
        <v>30C</v>
      </c>
      <c r="V566" s="58">
        <f t="shared" si="96"/>
        <v>800000000000</v>
      </c>
      <c r="W566" s="57" t="str">
        <f t="shared" si="97"/>
        <v>30C80D</v>
      </c>
      <c r="X566" s="58">
        <f t="shared" si="98"/>
        <v>0</v>
      </c>
      <c r="Y566" s="36" t="str">
        <f ca="1">LOOKUP(G566,Paramètres!$A$1:$A$20,Paramètres!$C$1:$C$21)</f>
        <v>+18</v>
      </c>
      <c r="Z566" s="25">
        <v>1992</v>
      </c>
      <c r="AA566" s="25"/>
      <c r="AB566" s="59"/>
      <c r="AC566" s="42"/>
      <c r="AD566" s="42" t="str">
        <f>IF(ISNA(VLOOKUP(D566,'Liste en forme Garçons'!$C:$C,1,FALSE)),"","*")</f>
        <v/>
      </c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</row>
    <row r="567" spans="1:46" s="43" customFormat="1" x14ac:dyDescent="0.35">
      <c r="A567" s="65"/>
      <c r="B567" s="32" t="s">
        <v>396</v>
      </c>
      <c r="C567" s="32" t="s">
        <v>979</v>
      </c>
      <c r="D567" s="138" t="s">
        <v>1257</v>
      </c>
      <c r="E567" s="33" t="s">
        <v>1008</v>
      </c>
      <c r="F567" s="97" t="str">
        <f>IF(E567="","",IF(COUNTIF(Paramètres!H:H,E567)=1,IF(Paramètres!$E$3=Paramètres!$A$23,"Belfort/Montbéliard",IF(Paramètres!$E$3=Paramètres!$A$24,"Doubs","Franche-Comté")),IF(COUNTIF(Paramètres!I:I,E567)=1,IF(Paramètres!$E$3=Paramètres!$A$23,"Belfort/Montbéliard",IF(Paramètres!$E$3=Paramètres!$A$24,"Belfort","Franche-Comté")),IF(COUNTIF(Paramètres!J:J,E567)=1,IF(Paramètres!$E$3=Paramètres!$A$25,"Franche-Comté","Haute-Saône"),IF(COUNTIF(Paramètres!K:K,E567)=1,IF(Paramètres!$E$3=Paramètres!$A$25,"Franche-Comté","Jura"),IF(COUNTIF(Paramètres!G:G,E567)=1,IF(Paramètres!$E$3=Paramètres!$A$23,"Besançon",IF(Paramètres!$E$3=Paramètres!$A$24,"Doubs","Franche-Comté")),"*** INCONNU ***"))))))</f>
        <v>Franche-Comté</v>
      </c>
      <c r="G567" s="37">
        <f>LOOKUP(Z567-Paramètres!$E$1,Paramètres!$A$1:$A$20)</f>
        <v>-50</v>
      </c>
      <c r="H567" s="37" t="str">
        <f>LOOKUP(G567,Paramètres!$A$1:$B$20)</f>
        <v>V1</v>
      </c>
      <c r="I567" s="37">
        <f t="shared" si="88"/>
        <v>13</v>
      </c>
      <c r="J567" s="116">
        <v>1309</v>
      </c>
      <c r="K567" s="25" t="s">
        <v>209</v>
      </c>
      <c r="L567" s="47" t="s">
        <v>433</v>
      </c>
      <c r="M567" s="47" t="s">
        <v>589</v>
      </c>
      <c r="N567" s="25" t="s">
        <v>634</v>
      </c>
      <c r="O567" s="88" t="str">
        <f t="shared" si="89"/>
        <v>53C80D</v>
      </c>
      <c r="P567" s="56">
        <f t="shared" si="90"/>
        <v>800000000000</v>
      </c>
      <c r="Q567" s="56">
        <f t="shared" si="91"/>
        <v>27000000000000</v>
      </c>
      <c r="R567" s="56">
        <f t="shared" si="92"/>
        <v>3000000000000</v>
      </c>
      <c r="S567" s="56">
        <f t="shared" si="93"/>
        <v>23000000000000</v>
      </c>
      <c r="T567" s="56">
        <f t="shared" si="94"/>
        <v>53800000000000</v>
      </c>
      <c r="U567" s="57" t="str">
        <f t="shared" si="95"/>
        <v>53C</v>
      </c>
      <c r="V567" s="58">
        <f t="shared" si="96"/>
        <v>800000000000</v>
      </c>
      <c r="W567" s="57" t="str">
        <f t="shared" si="97"/>
        <v>53C80D</v>
      </c>
      <c r="X567" s="58">
        <f t="shared" si="98"/>
        <v>0</v>
      </c>
      <c r="Y567" s="36" t="str">
        <f ca="1">LOOKUP(G567,Paramètres!$A$1:$A$20,Paramètres!$C$1:$C$21)</f>
        <v>+18</v>
      </c>
      <c r="Z567" s="25">
        <v>1971</v>
      </c>
      <c r="AA567" s="25"/>
      <c r="AB567" s="59"/>
      <c r="AC567" s="42"/>
      <c r="AD567" s="42" t="str">
        <f>IF(ISNA(VLOOKUP(D567,'Liste en forme Garçons'!$C:$C,1,FALSE)),"","*")</f>
        <v/>
      </c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</row>
    <row r="568" spans="1:46" s="43" customFormat="1" x14ac:dyDescent="0.35">
      <c r="A568" s="65"/>
      <c r="B568" s="32" t="s">
        <v>417</v>
      </c>
      <c r="C568" s="32" t="s">
        <v>416</v>
      </c>
      <c r="D568" s="138" t="s">
        <v>1547</v>
      </c>
      <c r="E568" s="49" t="s">
        <v>334</v>
      </c>
      <c r="F568" s="97" t="str">
        <f>IF(E568="","",IF(COUNTIF(Paramètres!H:H,E568)=1,IF(Paramètres!$E$3=Paramètres!$A$23,"Belfort/Montbéliard",IF(Paramètres!$E$3=Paramètres!$A$24,"Doubs","Franche-Comté")),IF(COUNTIF(Paramètres!I:I,E568)=1,IF(Paramètres!$E$3=Paramètres!$A$23,"Belfort/Montbéliard",IF(Paramètres!$E$3=Paramètres!$A$24,"Belfort","Franche-Comté")),IF(COUNTIF(Paramètres!J:J,E568)=1,IF(Paramètres!$E$3=Paramètres!$A$25,"Franche-Comté","Haute-Saône"),IF(COUNTIF(Paramètres!K:K,E568)=1,IF(Paramètres!$E$3=Paramètres!$A$25,"Franche-Comté","Jura"),IF(COUNTIF(Paramètres!G:G,E568)=1,IF(Paramètres!$E$3=Paramètres!$A$23,"Besançon",IF(Paramètres!$E$3=Paramètres!$A$24,"Doubs","Franche-Comté")),"*** INCONNU ***"))))))</f>
        <v>Franche-Comté</v>
      </c>
      <c r="G568" s="37">
        <f>LOOKUP(Z568-Paramètres!$E$1,Paramètres!$A$1:$A$20)</f>
        <v>-40</v>
      </c>
      <c r="H568" s="37" t="str">
        <f>LOOKUP(G568,Paramètres!$A$1:$B$20)</f>
        <v>S</v>
      </c>
      <c r="I568" s="37">
        <f t="shared" si="88"/>
        <v>15</v>
      </c>
      <c r="J568" s="116">
        <v>1562</v>
      </c>
      <c r="K568" s="25" t="s">
        <v>186</v>
      </c>
      <c r="L568" s="25" t="s">
        <v>112</v>
      </c>
      <c r="M568" s="25" t="s">
        <v>429</v>
      </c>
      <c r="N568" s="25">
        <v>0</v>
      </c>
      <c r="O568" s="88" t="str">
        <f t="shared" si="89"/>
        <v>36C40D</v>
      </c>
      <c r="P568" s="56">
        <f t="shared" si="90"/>
        <v>400000000000</v>
      </c>
      <c r="Q568" s="56">
        <f t="shared" si="91"/>
        <v>1000000000000</v>
      </c>
      <c r="R568" s="56">
        <f t="shared" si="92"/>
        <v>35000000000000</v>
      </c>
      <c r="S568" s="56">
        <f t="shared" si="93"/>
        <v>0</v>
      </c>
      <c r="T568" s="56">
        <f t="shared" si="94"/>
        <v>36400000000000</v>
      </c>
      <c r="U568" s="57" t="str">
        <f t="shared" si="95"/>
        <v>36C</v>
      </c>
      <c r="V568" s="58">
        <f t="shared" si="96"/>
        <v>400000000000</v>
      </c>
      <c r="W568" s="57" t="str">
        <f t="shared" si="97"/>
        <v>36C40D</v>
      </c>
      <c r="X568" s="58">
        <f t="shared" si="98"/>
        <v>0</v>
      </c>
      <c r="Y568" s="36" t="str">
        <f ca="1">LOOKUP(G568,Paramètres!$A$1:$A$20,Paramètres!$C$1:$C$21)</f>
        <v>+18</v>
      </c>
      <c r="Z568" s="25">
        <v>1989</v>
      </c>
      <c r="AA568" s="25"/>
      <c r="AB568" s="59"/>
      <c r="AC568" s="42"/>
      <c r="AD568" s="42" t="str">
        <f>IF(ISNA(VLOOKUP(D568,'Liste en forme Garçons'!$C:$C,1,FALSE)),"","*")</f>
        <v/>
      </c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</row>
    <row r="569" spans="1:46" s="43" customFormat="1" x14ac:dyDescent="0.35">
      <c r="A569" s="65"/>
      <c r="B569" s="32" t="s">
        <v>7</v>
      </c>
      <c r="C569" s="32" t="s">
        <v>682</v>
      </c>
      <c r="D569" s="138" t="s">
        <v>1466</v>
      </c>
      <c r="E569" s="49" t="s">
        <v>672</v>
      </c>
      <c r="F569" s="97" t="str">
        <f>IF(E569="","",IF(COUNTIF(Paramètres!H:H,E569)=1,IF(Paramètres!$E$3=Paramètres!$A$23,"Belfort/Montbéliard",IF(Paramètres!$E$3=Paramètres!$A$24,"Doubs","Franche-Comté")),IF(COUNTIF(Paramètres!I:I,E569)=1,IF(Paramètres!$E$3=Paramètres!$A$23,"Belfort/Montbéliard",IF(Paramètres!$E$3=Paramètres!$A$24,"Belfort","Franche-Comté")),IF(COUNTIF(Paramètres!J:J,E569)=1,IF(Paramètres!$E$3=Paramètres!$A$25,"Franche-Comté","Haute-Saône"),IF(COUNTIF(Paramètres!K:K,E569)=1,IF(Paramètres!$E$3=Paramètres!$A$25,"Franche-Comté","Jura"),IF(COUNTIF(Paramètres!G:G,E569)=1,IF(Paramètres!$E$3=Paramètres!$A$23,"Besançon",IF(Paramètres!$E$3=Paramètres!$A$24,"Doubs","Franche-Comté")),"*** INCONNU ***"))))))</f>
        <v>Franche-Comté</v>
      </c>
      <c r="G569" s="37">
        <f>LOOKUP(Z569-Paramètres!$E$1,Paramètres!$A$1:$A$20)</f>
        <v>-60</v>
      </c>
      <c r="H569" s="37" t="str">
        <f>LOOKUP(G569,Paramètres!$A$1:$B$20)</f>
        <v>V2</v>
      </c>
      <c r="I569" s="37">
        <f t="shared" si="88"/>
        <v>13</v>
      </c>
      <c r="J569" s="116">
        <v>1376</v>
      </c>
      <c r="K569" s="47" t="s">
        <v>210</v>
      </c>
      <c r="L569" s="47" t="s">
        <v>183</v>
      </c>
      <c r="M569" s="25" t="s">
        <v>186</v>
      </c>
      <c r="N569" s="25" t="s">
        <v>186</v>
      </c>
      <c r="O569" s="88" t="str">
        <f t="shared" si="89"/>
        <v>1C30D</v>
      </c>
      <c r="P569" s="56">
        <f t="shared" si="90"/>
        <v>350000000000</v>
      </c>
      <c r="Q569" s="56">
        <f t="shared" si="91"/>
        <v>150000000000</v>
      </c>
      <c r="R569" s="56">
        <f t="shared" si="92"/>
        <v>400000000000</v>
      </c>
      <c r="S569" s="56">
        <f t="shared" si="93"/>
        <v>400000000000</v>
      </c>
      <c r="T569" s="56">
        <f t="shared" si="94"/>
        <v>1300000000000</v>
      </c>
      <c r="U569" s="57" t="str">
        <f t="shared" si="95"/>
        <v>1C</v>
      </c>
      <c r="V569" s="58">
        <f t="shared" si="96"/>
        <v>300000000000</v>
      </c>
      <c r="W569" s="57" t="str">
        <f t="shared" si="97"/>
        <v>1C30D</v>
      </c>
      <c r="X569" s="58">
        <f t="shared" si="98"/>
        <v>0</v>
      </c>
      <c r="Y569" s="36" t="str">
        <f ca="1">LOOKUP(G569,Paramètres!$A$1:$A$20,Paramètres!$C$1:$C$21)</f>
        <v>+18</v>
      </c>
      <c r="Z569" s="25">
        <v>1963</v>
      </c>
      <c r="AA569" s="25"/>
      <c r="AB569" s="59"/>
      <c r="AC569" s="42"/>
      <c r="AD569" s="42" t="str">
        <f>IF(ISNA(VLOOKUP(D569,'Liste en forme Garçons'!$C:$C,1,FALSE)),"","*")</f>
        <v/>
      </c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</row>
    <row r="570" spans="1:46" s="43" customFormat="1" x14ac:dyDescent="0.35">
      <c r="A570" s="65"/>
      <c r="B570" s="32" t="s">
        <v>30</v>
      </c>
      <c r="C570" s="32" t="s">
        <v>37</v>
      </c>
      <c r="D570" s="138" t="s">
        <v>1558</v>
      </c>
      <c r="E570" s="33" t="s">
        <v>57</v>
      </c>
      <c r="F570" s="97" t="str">
        <f>IF(E570="","",IF(COUNTIF(Paramètres!H:H,E570)=1,IF(Paramètres!$E$3=Paramètres!$A$23,"Belfort/Montbéliard",IF(Paramètres!$E$3=Paramètres!$A$24,"Doubs","Franche-Comté")),IF(COUNTIF(Paramètres!I:I,E570)=1,IF(Paramètres!$E$3=Paramètres!$A$23,"Belfort/Montbéliard",IF(Paramètres!$E$3=Paramètres!$A$24,"Belfort","Franche-Comté")),IF(COUNTIF(Paramètres!J:J,E570)=1,IF(Paramètres!$E$3=Paramètres!$A$25,"Franche-Comté","Haute-Saône"),IF(COUNTIF(Paramètres!K:K,E570)=1,IF(Paramètres!$E$3=Paramètres!$A$25,"Franche-Comté","Jura"),IF(COUNTIF(Paramètres!G:G,E570)=1,IF(Paramètres!$E$3=Paramètres!$A$23,"Besançon",IF(Paramètres!$E$3=Paramètres!$A$24,"Doubs","Franche-Comté")),"*** INCONNU ***"))))))</f>
        <v>Franche-Comté</v>
      </c>
      <c r="G570" s="37">
        <f>LOOKUP(Z570-Paramètres!$E$1,Paramètres!$A$1:$A$20)</f>
        <v>-40</v>
      </c>
      <c r="H570" s="37" t="str">
        <f>LOOKUP(G570,Paramètres!$A$1:$B$20)</f>
        <v>S</v>
      </c>
      <c r="I570" s="37">
        <f t="shared" si="88"/>
        <v>12</v>
      </c>
      <c r="J570" s="116">
        <v>1277</v>
      </c>
      <c r="K570" s="47" t="s">
        <v>210</v>
      </c>
      <c r="L570" s="47" t="s">
        <v>186</v>
      </c>
      <c r="M570" s="47" t="s">
        <v>350</v>
      </c>
      <c r="N570" s="47">
        <v>0</v>
      </c>
      <c r="O570" s="88" t="str">
        <f t="shared" si="89"/>
        <v>1C40D</v>
      </c>
      <c r="P570" s="56">
        <f t="shared" si="90"/>
        <v>350000000000</v>
      </c>
      <c r="Q570" s="56">
        <f t="shared" si="91"/>
        <v>400000000000</v>
      </c>
      <c r="R570" s="56">
        <f t="shared" si="92"/>
        <v>650000000000</v>
      </c>
      <c r="S570" s="56">
        <f t="shared" si="93"/>
        <v>0</v>
      </c>
      <c r="T570" s="56">
        <f t="shared" si="94"/>
        <v>1400000000000</v>
      </c>
      <c r="U570" s="57" t="str">
        <f t="shared" si="95"/>
        <v>1C</v>
      </c>
      <c r="V570" s="58">
        <f t="shared" si="96"/>
        <v>400000000000</v>
      </c>
      <c r="W570" s="57" t="str">
        <f t="shared" si="97"/>
        <v>1C40D</v>
      </c>
      <c r="X570" s="58">
        <f t="shared" si="98"/>
        <v>0</v>
      </c>
      <c r="Y570" s="36" t="str">
        <f ca="1">LOOKUP(G570,Paramètres!$A$1:$A$20,Paramètres!$C$1:$C$21)</f>
        <v>+18</v>
      </c>
      <c r="Z570" s="25">
        <v>1989</v>
      </c>
      <c r="AA570" s="25"/>
      <c r="AB570" s="59"/>
      <c r="AC570" s="42"/>
      <c r="AD570" s="42" t="str">
        <f>IF(ISNA(VLOOKUP(D570,'Liste en forme Garçons'!$C:$C,1,FALSE)),"","*")</f>
        <v/>
      </c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</row>
    <row r="571" spans="1:46" s="43" customFormat="1" x14ac:dyDescent="0.35">
      <c r="A571" s="65"/>
      <c r="B571" s="32" t="s">
        <v>897</v>
      </c>
      <c r="C571" s="32" t="s">
        <v>996</v>
      </c>
      <c r="D571" s="138" t="s">
        <v>1300</v>
      </c>
      <c r="E571" s="33" t="s">
        <v>1017</v>
      </c>
      <c r="F571" s="97" t="str">
        <f>IF(E571="","",IF(COUNTIF(Paramètres!H:H,E571)=1,IF(Paramètres!$E$3=Paramètres!$A$23,"Belfort/Montbéliard",IF(Paramètres!$E$3=Paramètres!$A$24,"Doubs","Franche-Comté")),IF(COUNTIF(Paramètres!I:I,E571)=1,IF(Paramètres!$E$3=Paramètres!$A$23,"Belfort/Montbéliard",IF(Paramètres!$E$3=Paramètres!$A$24,"Belfort","Franche-Comté")),IF(COUNTIF(Paramètres!J:J,E571)=1,IF(Paramètres!$E$3=Paramètres!$A$25,"Franche-Comté","Haute-Saône"),IF(COUNTIF(Paramètres!K:K,E571)=1,IF(Paramètres!$E$3=Paramètres!$A$25,"Franche-Comté","Jura"),IF(COUNTIF(Paramètres!G:G,E571)=1,IF(Paramètres!$E$3=Paramètres!$A$23,"Besançon",IF(Paramètres!$E$3=Paramètres!$A$24,"Doubs","Franche-Comté")),"*** INCONNU ***"))))))</f>
        <v>Franche-Comté</v>
      </c>
      <c r="G571" s="37">
        <f>LOOKUP(Z571-Paramètres!$E$1,Paramètres!$A$1:$A$20)</f>
        <v>-60</v>
      </c>
      <c r="H571" s="37" t="str">
        <f>LOOKUP(G571,Paramètres!$A$1:$B$20)</f>
        <v>V2</v>
      </c>
      <c r="I571" s="37">
        <f t="shared" si="88"/>
        <v>9</v>
      </c>
      <c r="J571" s="116">
        <v>934</v>
      </c>
      <c r="K571" s="25" t="s">
        <v>210</v>
      </c>
      <c r="L571" s="47" t="s">
        <v>211</v>
      </c>
      <c r="M571" s="47" t="s">
        <v>184</v>
      </c>
      <c r="N571" s="25">
        <v>0</v>
      </c>
      <c r="O571" s="88" t="str">
        <f t="shared" si="89"/>
        <v>60D</v>
      </c>
      <c r="P571" s="56">
        <f t="shared" si="90"/>
        <v>350000000000</v>
      </c>
      <c r="Q571" s="56">
        <f t="shared" si="91"/>
        <v>200000000000</v>
      </c>
      <c r="R571" s="56">
        <f t="shared" si="92"/>
        <v>50000000000</v>
      </c>
      <c r="S571" s="56">
        <f t="shared" si="93"/>
        <v>0</v>
      </c>
      <c r="T571" s="56">
        <f t="shared" si="94"/>
        <v>600000000000</v>
      </c>
      <c r="U571" s="57" t="str">
        <f t="shared" si="95"/>
        <v>60D</v>
      </c>
      <c r="V571" s="58">
        <f t="shared" si="96"/>
        <v>0</v>
      </c>
      <c r="W571" s="57" t="str">
        <f t="shared" si="97"/>
        <v>60D</v>
      </c>
      <c r="X571" s="58">
        <f t="shared" si="98"/>
        <v>0</v>
      </c>
      <c r="Y571" s="36" t="str">
        <f ca="1">LOOKUP(G571,Paramètres!$A$1:$A$20,Paramètres!$C$1:$C$21)</f>
        <v>+18</v>
      </c>
      <c r="Z571" s="25">
        <v>1965</v>
      </c>
      <c r="AA571" s="25"/>
      <c r="AB571" s="59"/>
      <c r="AC571" s="42"/>
      <c r="AD571" s="42" t="str">
        <f>IF(ISNA(VLOOKUP(D571,'Liste en forme Garçons'!$C:$C,1,FALSE)),"","*")</f>
        <v/>
      </c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</row>
    <row r="572" spans="1:46" s="43" customFormat="1" x14ac:dyDescent="0.35">
      <c r="A572" s="65"/>
      <c r="B572" s="32" t="s">
        <v>118</v>
      </c>
      <c r="C572" s="32" t="s">
        <v>155</v>
      </c>
      <c r="D572" s="138" t="s">
        <v>1725</v>
      </c>
      <c r="E572" s="33" t="s">
        <v>45</v>
      </c>
      <c r="F572" s="97" t="str">
        <f>IF(E572="","",IF(COUNTIF(Paramètres!H:H,E572)=1,IF(Paramètres!$E$3=Paramètres!$A$23,"Belfort/Montbéliard",IF(Paramètres!$E$3=Paramètres!$A$24,"Doubs","Franche-Comté")),IF(COUNTIF(Paramètres!I:I,E572)=1,IF(Paramètres!$E$3=Paramètres!$A$23,"Belfort/Montbéliard",IF(Paramètres!$E$3=Paramètres!$A$24,"Belfort","Franche-Comté")),IF(COUNTIF(Paramètres!J:J,E572)=1,IF(Paramètres!$E$3=Paramètres!$A$25,"Franche-Comté","Haute-Saône"),IF(COUNTIF(Paramètres!K:K,E572)=1,IF(Paramètres!$E$3=Paramètres!$A$25,"Franche-Comté","Jura"),IF(COUNTIF(Paramètres!G:G,E572)=1,IF(Paramètres!$E$3=Paramètres!$A$23,"Besançon",IF(Paramètres!$E$3=Paramètres!$A$24,"Doubs","Franche-Comté")),"*** INCONNU ***"))))))</f>
        <v>Franche-Comté</v>
      </c>
      <c r="G572" s="37">
        <f>LOOKUP(Z572-Paramètres!$E$1,Paramètres!$A$1:$A$20)</f>
        <v>-60</v>
      </c>
      <c r="H572" s="37" t="str">
        <f>LOOKUP(G572,Paramètres!$A$1:$B$20)</f>
        <v>V2</v>
      </c>
      <c r="I572" s="37">
        <f t="shared" si="88"/>
        <v>13</v>
      </c>
      <c r="J572" s="116">
        <v>1328</v>
      </c>
      <c r="K572" s="25" t="s">
        <v>182</v>
      </c>
      <c r="L572" s="47" t="s">
        <v>211</v>
      </c>
      <c r="M572" s="47" t="s">
        <v>186</v>
      </c>
      <c r="N572" s="47" t="s">
        <v>350</v>
      </c>
      <c r="O572" s="88" t="str">
        <f t="shared" si="89"/>
        <v>1C55D</v>
      </c>
      <c r="P572" s="56">
        <f t="shared" si="90"/>
        <v>300000000000</v>
      </c>
      <c r="Q572" s="56">
        <f t="shared" si="91"/>
        <v>200000000000</v>
      </c>
      <c r="R572" s="56">
        <f t="shared" si="92"/>
        <v>400000000000</v>
      </c>
      <c r="S572" s="56">
        <f t="shared" si="93"/>
        <v>650000000000</v>
      </c>
      <c r="T572" s="56">
        <f t="shared" si="94"/>
        <v>1550000000000</v>
      </c>
      <c r="U572" s="57" t="str">
        <f t="shared" si="95"/>
        <v>1C</v>
      </c>
      <c r="V572" s="58">
        <f t="shared" si="96"/>
        <v>550000000000</v>
      </c>
      <c r="W572" s="57" t="str">
        <f t="shared" si="97"/>
        <v>1C55D</v>
      </c>
      <c r="X572" s="58">
        <f t="shared" si="98"/>
        <v>0</v>
      </c>
      <c r="Y572" s="36" t="str">
        <f ca="1">LOOKUP(G572,Paramètres!$A$1:$A$20,Paramètres!$C$1:$C$21)</f>
        <v>+18</v>
      </c>
      <c r="Z572" s="25">
        <v>1965</v>
      </c>
      <c r="AA572" s="25"/>
      <c r="AB572" s="59"/>
      <c r="AC572" s="42"/>
      <c r="AD572" s="42" t="str">
        <f>IF(ISNA(VLOOKUP(D572,'Liste en forme Garçons'!$C:$C,1,FALSE)),"","*")</f>
        <v/>
      </c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</row>
    <row r="573" spans="1:46" s="43" customFormat="1" x14ac:dyDescent="0.35">
      <c r="A573" s="65"/>
      <c r="B573" s="32" t="s">
        <v>115</v>
      </c>
      <c r="C573" s="32" t="s">
        <v>774</v>
      </c>
      <c r="D573" s="138" t="s">
        <v>1394</v>
      </c>
      <c r="E573" s="49" t="s">
        <v>1129</v>
      </c>
      <c r="F573" s="97" t="str">
        <f>IF(E573="","",IF(COUNTIF(Paramètres!H:H,E573)=1,IF(Paramètres!$E$3=Paramètres!$A$23,"Belfort/Montbéliard",IF(Paramètres!$E$3=Paramètres!$A$24,"Doubs","Franche-Comté")),IF(COUNTIF(Paramètres!I:I,E573)=1,IF(Paramètres!$E$3=Paramètres!$A$23,"Belfort/Montbéliard",IF(Paramètres!$E$3=Paramètres!$A$24,"Belfort","Franche-Comté")),IF(COUNTIF(Paramètres!J:J,E573)=1,IF(Paramètres!$E$3=Paramètres!$A$25,"Franche-Comté","Haute-Saône"),IF(COUNTIF(Paramètres!K:K,E573)=1,IF(Paramètres!$E$3=Paramètres!$A$25,"Franche-Comté","Jura"),IF(COUNTIF(Paramètres!G:G,E573)=1,IF(Paramètres!$E$3=Paramètres!$A$23,"Besançon",IF(Paramètres!$E$3=Paramètres!$A$24,"Doubs","Franche-Comté")),"*** INCONNU ***"))))))</f>
        <v>Franche-Comté</v>
      </c>
      <c r="G573" s="37">
        <f>LOOKUP(Z573-Paramètres!$E$1,Paramètres!$A$1:$A$20)</f>
        <v>-50</v>
      </c>
      <c r="H573" s="37" t="str">
        <f>LOOKUP(G573,Paramètres!$A$1:$B$20)</f>
        <v>V1</v>
      </c>
      <c r="I573" s="37">
        <f t="shared" si="88"/>
        <v>8</v>
      </c>
      <c r="J573" s="116">
        <v>815</v>
      </c>
      <c r="K573" s="47" t="s">
        <v>851</v>
      </c>
      <c r="L573" s="47">
        <v>0</v>
      </c>
      <c r="M573" s="25">
        <v>0</v>
      </c>
      <c r="N573" s="25">
        <v>0</v>
      </c>
      <c r="O573" s="88" t="str">
        <f t="shared" si="89"/>
        <v>24D</v>
      </c>
      <c r="P573" s="56">
        <f t="shared" si="90"/>
        <v>240000000000</v>
      </c>
      <c r="Q573" s="56">
        <f t="shared" si="91"/>
        <v>0</v>
      </c>
      <c r="R573" s="56">
        <f t="shared" si="92"/>
        <v>0</v>
      </c>
      <c r="S573" s="56">
        <f t="shared" si="93"/>
        <v>0</v>
      </c>
      <c r="T573" s="56">
        <f t="shared" si="94"/>
        <v>240000000000</v>
      </c>
      <c r="U573" s="57" t="str">
        <f t="shared" si="95"/>
        <v>24D</v>
      </c>
      <c r="V573" s="58">
        <f t="shared" si="96"/>
        <v>0</v>
      </c>
      <c r="W573" s="57" t="str">
        <f t="shared" si="97"/>
        <v>24D</v>
      </c>
      <c r="X573" s="58">
        <f t="shared" si="98"/>
        <v>0</v>
      </c>
      <c r="Y573" s="36" t="str">
        <f ca="1">LOOKUP(G573,Paramètres!$A$1:$A$20,Paramètres!$C$1:$C$21)</f>
        <v>+18</v>
      </c>
      <c r="Z573" s="25">
        <v>1970</v>
      </c>
      <c r="AA573" s="25"/>
      <c r="AB573" s="59"/>
      <c r="AC573" s="42"/>
      <c r="AD573" s="42" t="str">
        <f>IF(ISNA(VLOOKUP(D573,'Liste en forme Garçons'!$C:$C,1,FALSE)),"","*")</f>
        <v/>
      </c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</row>
    <row r="574" spans="1:46" s="43" customFormat="1" x14ac:dyDescent="0.35">
      <c r="A574" s="65"/>
      <c r="B574" s="32" t="s">
        <v>118</v>
      </c>
      <c r="C574" s="32" t="s">
        <v>523</v>
      </c>
      <c r="D574" s="138" t="s">
        <v>1395</v>
      </c>
      <c r="E574" s="49" t="s">
        <v>1129</v>
      </c>
      <c r="F574" s="97" t="str">
        <f>IF(E574="","",IF(COUNTIF(Paramètres!H:H,E574)=1,IF(Paramètres!$E$3=Paramètres!$A$23,"Belfort/Montbéliard",IF(Paramètres!$E$3=Paramètres!$A$24,"Doubs","Franche-Comté")),IF(COUNTIF(Paramètres!I:I,E574)=1,IF(Paramètres!$E$3=Paramètres!$A$23,"Belfort/Montbéliard",IF(Paramètres!$E$3=Paramètres!$A$24,"Belfort","Franche-Comté")),IF(COUNTIF(Paramètres!J:J,E574)=1,IF(Paramètres!$E$3=Paramètres!$A$25,"Franche-Comté","Haute-Saône"),IF(COUNTIF(Paramètres!K:K,E574)=1,IF(Paramètres!$E$3=Paramètres!$A$25,"Franche-Comté","Jura"),IF(COUNTIF(Paramètres!G:G,E574)=1,IF(Paramètres!$E$3=Paramètres!$A$23,"Besançon",IF(Paramètres!$E$3=Paramètres!$A$24,"Doubs","Franche-Comté")),"*** INCONNU ***"))))))</f>
        <v>Franche-Comté</v>
      </c>
      <c r="G574" s="37">
        <f>LOOKUP(Z574-Paramètres!$E$1,Paramètres!$A$1:$A$20)</f>
        <v>-40</v>
      </c>
      <c r="H574" s="37" t="str">
        <f>LOOKUP(G574,Paramètres!$A$1:$B$20)</f>
        <v>S</v>
      </c>
      <c r="I574" s="37">
        <f t="shared" si="88"/>
        <v>8</v>
      </c>
      <c r="J574" s="116">
        <v>836</v>
      </c>
      <c r="K574" s="47" t="s">
        <v>853</v>
      </c>
      <c r="L574" s="47" t="s">
        <v>213</v>
      </c>
      <c r="M574" s="25" t="s">
        <v>853</v>
      </c>
      <c r="N574" s="25" t="s">
        <v>852</v>
      </c>
      <c r="O574" s="88" t="str">
        <f t="shared" si="89"/>
        <v>74D</v>
      </c>
      <c r="P574" s="56">
        <f t="shared" si="90"/>
        <v>220000000000</v>
      </c>
      <c r="Q574" s="56">
        <f t="shared" si="91"/>
        <v>70000000000</v>
      </c>
      <c r="R574" s="56">
        <f t="shared" si="92"/>
        <v>220000000000</v>
      </c>
      <c r="S574" s="56">
        <f t="shared" si="93"/>
        <v>230000000000</v>
      </c>
      <c r="T574" s="56">
        <f t="shared" si="94"/>
        <v>740000000000</v>
      </c>
      <c r="U574" s="57" t="str">
        <f t="shared" si="95"/>
        <v>74D</v>
      </c>
      <c r="V574" s="58">
        <f t="shared" si="96"/>
        <v>0</v>
      </c>
      <c r="W574" s="57" t="str">
        <f t="shared" si="97"/>
        <v>74D</v>
      </c>
      <c r="X574" s="58">
        <f t="shared" si="98"/>
        <v>0</v>
      </c>
      <c r="Y574" s="36" t="str">
        <f ca="1">LOOKUP(G574,Paramètres!$A$1:$A$20,Paramètres!$C$1:$C$21)</f>
        <v>+18</v>
      </c>
      <c r="Z574" s="25">
        <v>1977</v>
      </c>
      <c r="AA574" s="25"/>
      <c r="AB574" s="59"/>
      <c r="AC574" s="42"/>
      <c r="AD574" s="42" t="str">
        <f>IF(ISNA(VLOOKUP(D574,'Liste en forme Garçons'!$C:$C,1,FALSE)),"","*")</f>
        <v/>
      </c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</row>
    <row r="575" spans="1:46" s="43" customFormat="1" x14ac:dyDescent="0.35">
      <c r="A575" s="65"/>
      <c r="B575" s="32" t="s">
        <v>884</v>
      </c>
      <c r="C575" s="32" t="s">
        <v>944</v>
      </c>
      <c r="D575" s="138" t="s">
        <v>1252</v>
      </c>
      <c r="E575" s="33" t="s">
        <v>1018</v>
      </c>
      <c r="F575" s="97" t="str">
        <f>IF(E575="","",IF(COUNTIF(Paramètres!H:H,E575)=1,IF(Paramètres!$E$3=Paramètres!$A$23,"Belfort/Montbéliard",IF(Paramètres!$E$3=Paramètres!$A$24,"Doubs","Franche-Comté")),IF(COUNTIF(Paramètres!I:I,E575)=1,IF(Paramètres!$E$3=Paramètres!$A$23,"Belfort/Montbéliard",IF(Paramètres!$E$3=Paramètres!$A$24,"Belfort","Franche-Comté")),IF(COUNTIF(Paramètres!J:J,E575)=1,IF(Paramètres!$E$3=Paramètres!$A$25,"Franche-Comté","Haute-Saône"),IF(COUNTIF(Paramètres!K:K,E575)=1,IF(Paramètres!$E$3=Paramètres!$A$25,"Franche-Comté","Jura"),IF(COUNTIF(Paramètres!G:G,E575)=1,IF(Paramètres!$E$3=Paramètres!$A$23,"Besançon",IF(Paramètres!$E$3=Paramètres!$A$24,"Doubs","Franche-Comté")),"*** INCONNU ***"))))))</f>
        <v>Franche-Comté</v>
      </c>
      <c r="G575" s="37">
        <f>LOOKUP(Z575-Paramètres!$E$1,Paramètres!$A$1:$A$20)</f>
        <v>-50</v>
      </c>
      <c r="H575" s="37" t="str">
        <f>LOOKUP(G575,Paramètres!$A$1:$B$20)</f>
        <v>V1</v>
      </c>
      <c r="I575" s="37">
        <f t="shared" si="88"/>
        <v>10</v>
      </c>
      <c r="J575" s="116">
        <v>1006</v>
      </c>
      <c r="K575" s="25" t="s">
        <v>183</v>
      </c>
      <c r="L575" s="47" t="s">
        <v>182</v>
      </c>
      <c r="M575" s="47" t="s">
        <v>185</v>
      </c>
      <c r="N575" s="25">
        <v>0</v>
      </c>
      <c r="O575" s="88" t="str">
        <f t="shared" si="89"/>
        <v>70D</v>
      </c>
      <c r="P575" s="56">
        <f t="shared" si="90"/>
        <v>150000000000</v>
      </c>
      <c r="Q575" s="56">
        <f t="shared" si="91"/>
        <v>300000000000</v>
      </c>
      <c r="R575" s="56">
        <f t="shared" si="92"/>
        <v>250000000000</v>
      </c>
      <c r="S575" s="56">
        <f t="shared" si="93"/>
        <v>0</v>
      </c>
      <c r="T575" s="56">
        <f t="shared" si="94"/>
        <v>700000000000</v>
      </c>
      <c r="U575" s="57" t="str">
        <f t="shared" si="95"/>
        <v>70D</v>
      </c>
      <c r="V575" s="58">
        <f t="shared" si="96"/>
        <v>0</v>
      </c>
      <c r="W575" s="57" t="str">
        <f t="shared" si="97"/>
        <v>70D</v>
      </c>
      <c r="X575" s="58">
        <f t="shared" si="98"/>
        <v>0</v>
      </c>
      <c r="Y575" s="36" t="str">
        <f ca="1">LOOKUP(G575,Paramètres!$A$1:$A$20,Paramètres!$C$1:$C$21)</f>
        <v>+18</v>
      </c>
      <c r="Z575" s="25">
        <v>1967</v>
      </c>
      <c r="AA575" s="25"/>
      <c r="AB575" s="59"/>
      <c r="AC575" s="42"/>
      <c r="AD575" s="42" t="str">
        <f>IF(ISNA(VLOOKUP(D575,'Liste en forme Garçons'!$C:$C,1,FALSE)),"","*")</f>
        <v/>
      </c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</row>
    <row r="576" spans="1:46" s="43" customFormat="1" x14ac:dyDescent="0.35">
      <c r="A576" s="65"/>
      <c r="B576" s="48" t="s">
        <v>54</v>
      </c>
      <c r="C576" s="32" t="s">
        <v>247</v>
      </c>
      <c r="D576" s="137" t="s">
        <v>1463</v>
      </c>
      <c r="E576" s="49" t="s">
        <v>1120</v>
      </c>
      <c r="F576" s="97" t="str">
        <f>IF(E576="","",IF(COUNTIF(Paramètres!H:H,E576)=1,IF(Paramètres!$E$3=Paramètres!$A$23,"Belfort/Montbéliard",IF(Paramètres!$E$3=Paramètres!$A$24,"Doubs","Franche-Comté")),IF(COUNTIF(Paramètres!I:I,E576)=1,IF(Paramètres!$E$3=Paramètres!$A$23,"Belfort/Montbéliard",IF(Paramètres!$E$3=Paramètres!$A$24,"Belfort","Franche-Comté")),IF(COUNTIF(Paramètres!J:J,E576)=1,IF(Paramètres!$E$3=Paramètres!$A$25,"Franche-Comté","Haute-Saône"),IF(COUNTIF(Paramètres!K:K,E576)=1,IF(Paramètres!$E$3=Paramètres!$A$25,"Franche-Comté","Jura"),IF(COUNTIF(Paramètres!G:G,E576)=1,IF(Paramètres!$E$3=Paramètres!$A$23,"Besançon",IF(Paramètres!$E$3=Paramètres!$A$24,"Doubs","Franche-Comté")),"*** INCONNU ***"))))))</f>
        <v>Franche-Comté</v>
      </c>
      <c r="G576" s="37">
        <f>LOOKUP(Z576-Paramètres!$E$1,Paramètres!$A$1:$A$20)</f>
        <v>-40</v>
      </c>
      <c r="H576" s="37" t="str">
        <f>LOOKUP(G576,Paramètres!$A$1:$B$20)</f>
        <v>S</v>
      </c>
      <c r="I576" s="37">
        <f t="shared" si="88"/>
        <v>11</v>
      </c>
      <c r="J576" s="116">
        <v>1178</v>
      </c>
      <c r="K576" s="25" t="s">
        <v>212</v>
      </c>
      <c r="L576" s="47" t="s">
        <v>182</v>
      </c>
      <c r="M576" s="47" t="s">
        <v>635</v>
      </c>
      <c r="N576" s="25">
        <v>0</v>
      </c>
      <c r="O576" s="88" t="str">
        <f t="shared" si="89"/>
        <v>40D</v>
      </c>
      <c r="P576" s="56">
        <f t="shared" si="90"/>
        <v>100000000000</v>
      </c>
      <c r="Q576" s="56">
        <f t="shared" si="91"/>
        <v>300000000000</v>
      </c>
      <c r="R576" s="56">
        <f t="shared" si="92"/>
        <v>0</v>
      </c>
      <c r="S576" s="56">
        <f t="shared" si="93"/>
        <v>0</v>
      </c>
      <c r="T576" s="56">
        <f t="shared" si="94"/>
        <v>400000000000</v>
      </c>
      <c r="U576" s="57" t="str">
        <f t="shared" si="95"/>
        <v>40D</v>
      </c>
      <c r="V576" s="58">
        <f t="shared" si="96"/>
        <v>0</v>
      </c>
      <c r="W576" s="57" t="str">
        <f t="shared" si="97"/>
        <v>40D</v>
      </c>
      <c r="X576" s="58">
        <f t="shared" si="98"/>
        <v>0</v>
      </c>
      <c r="Y576" s="36" t="str">
        <f ca="1">LOOKUP(G576,Paramètres!$A$1:$A$20,Paramètres!$C$1:$C$21)</f>
        <v>+18</v>
      </c>
      <c r="Z576" s="25">
        <v>1983</v>
      </c>
      <c r="AA576" s="25"/>
      <c r="AB576" s="59"/>
      <c r="AC576" s="42"/>
      <c r="AD576" s="42" t="str">
        <f>IF(ISNA(VLOOKUP(D576,'Liste en forme Garçons'!$C:$C,1,FALSE)),"","*")</f>
        <v/>
      </c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</row>
    <row r="577" spans="1:46" s="43" customFormat="1" x14ac:dyDescent="0.35">
      <c r="A577" s="65"/>
      <c r="B577" s="32" t="s">
        <v>408</v>
      </c>
      <c r="C577" s="32" t="s">
        <v>348</v>
      </c>
      <c r="D577" s="138" t="s">
        <v>1211</v>
      </c>
      <c r="E577" s="49" t="s">
        <v>2984</v>
      </c>
      <c r="F577" s="97" t="str">
        <f>IF(E577="","",IF(COUNTIF(Paramètres!H:H,E577)=1,IF(Paramètres!$E$3=Paramètres!$A$23,"Belfort/Montbéliard",IF(Paramètres!$E$3=Paramètres!$A$24,"Doubs","Franche-Comté")),IF(COUNTIF(Paramètres!I:I,E577)=1,IF(Paramètres!$E$3=Paramètres!$A$23,"Belfort/Montbéliard",IF(Paramètres!$E$3=Paramètres!$A$24,"Belfort","Franche-Comté")),IF(COUNTIF(Paramètres!J:J,E577)=1,IF(Paramètres!$E$3=Paramètres!$A$25,"Franche-Comté","Haute-Saône"),IF(COUNTIF(Paramètres!K:K,E577)=1,IF(Paramètres!$E$3=Paramètres!$A$25,"Franche-Comté","Jura"),IF(COUNTIF(Paramètres!G:G,E577)=1,IF(Paramètres!$E$3=Paramètres!$A$23,"Besançon",IF(Paramètres!$E$3=Paramètres!$A$24,"Doubs","Franche-Comté")),"*** INCONNU ***"))))))</f>
        <v>Franche-Comté</v>
      </c>
      <c r="G577" s="37">
        <f>LOOKUP(Z577-Paramètres!$E$1,Paramètres!$A$1:$A$20)</f>
        <v>-80</v>
      </c>
      <c r="H577" s="37" t="str">
        <f>LOOKUP(G577,Paramètres!$A$1:$B$20)</f>
        <v>V4</v>
      </c>
      <c r="I577" s="37">
        <f t="shared" si="88"/>
        <v>10</v>
      </c>
      <c r="J577" s="116">
        <v>1081</v>
      </c>
      <c r="K577" s="25" t="s">
        <v>212</v>
      </c>
      <c r="L577" s="25" t="s">
        <v>212</v>
      </c>
      <c r="M577" s="25" t="s">
        <v>99</v>
      </c>
      <c r="N577" s="25" t="s">
        <v>213</v>
      </c>
      <c r="O577" s="88" t="str">
        <f t="shared" si="89"/>
        <v>30D</v>
      </c>
      <c r="P577" s="56">
        <f t="shared" si="90"/>
        <v>100000000000</v>
      </c>
      <c r="Q577" s="56">
        <f t="shared" si="91"/>
        <v>100000000000</v>
      </c>
      <c r="R577" s="56">
        <f t="shared" si="92"/>
        <v>30000000000</v>
      </c>
      <c r="S577" s="56">
        <f t="shared" si="93"/>
        <v>70000000000</v>
      </c>
      <c r="T577" s="56">
        <f t="shared" si="94"/>
        <v>300000000000</v>
      </c>
      <c r="U577" s="57" t="str">
        <f t="shared" si="95"/>
        <v>30D</v>
      </c>
      <c r="V577" s="58">
        <f t="shared" si="96"/>
        <v>0</v>
      </c>
      <c r="W577" s="57" t="str">
        <f t="shared" si="97"/>
        <v>30D</v>
      </c>
      <c r="X577" s="58">
        <f t="shared" si="98"/>
        <v>0</v>
      </c>
      <c r="Y577" s="36" t="str">
        <f ca="1">LOOKUP(G577,Paramètres!$A$1:$A$20,Paramètres!$C$1:$C$21)</f>
        <v>+18</v>
      </c>
      <c r="Z577" s="25">
        <v>1940</v>
      </c>
      <c r="AA577" s="25"/>
      <c r="AB577" s="59"/>
      <c r="AC577" s="42"/>
      <c r="AD577" s="42" t="str">
        <f>IF(ISNA(VLOOKUP(D577,'Liste en forme Garçons'!$C:$C,1,FALSE)),"","*")</f>
        <v/>
      </c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</row>
    <row r="578" spans="1:46" s="43" customFormat="1" x14ac:dyDescent="0.35">
      <c r="A578" s="65"/>
      <c r="B578" s="32" t="s">
        <v>12</v>
      </c>
      <c r="C578" s="32" t="s">
        <v>83</v>
      </c>
      <c r="D578" s="138" t="s">
        <v>1232</v>
      </c>
      <c r="E578" s="33" t="s">
        <v>57</v>
      </c>
      <c r="F578" s="97" t="str">
        <f>IF(E578="","",IF(COUNTIF(Paramètres!H:H,E578)=1,IF(Paramètres!$E$3=Paramètres!$A$23,"Belfort/Montbéliard",IF(Paramètres!$E$3=Paramètres!$A$24,"Doubs","Franche-Comté")),IF(COUNTIF(Paramètres!I:I,E578)=1,IF(Paramètres!$E$3=Paramètres!$A$23,"Belfort/Montbéliard",IF(Paramètres!$E$3=Paramètres!$A$24,"Belfort","Franche-Comté")),IF(COUNTIF(Paramètres!J:J,E578)=1,IF(Paramètres!$E$3=Paramètres!$A$25,"Franche-Comté","Haute-Saône"),IF(COUNTIF(Paramètres!K:K,E578)=1,IF(Paramètres!$E$3=Paramètres!$A$25,"Franche-Comté","Jura"),IF(COUNTIF(Paramètres!G:G,E578)=1,IF(Paramètres!$E$3=Paramètres!$A$23,"Besançon",IF(Paramètres!$E$3=Paramètres!$A$24,"Doubs","Franche-Comté")),"*** INCONNU ***"))))))</f>
        <v>Franche-Comté</v>
      </c>
      <c r="G578" s="37">
        <f>LOOKUP(Z578-Paramètres!$E$1,Paramètres!$A$1:$A$20)</f>
        <v>-40</v>
      </c>
      <c r="H578" s="37" t="str">
        <f>LOOKUP(G578,Paramètres!$A$1:$B$20)</f>
        <v>S</v>
      </c>
      <c r="I578" s="37">
        <f t="shared" ref="I578:I641" si="99">INT(J578/100)</f>
        <v>12</v>
      </c>
      <c r="J578" s="116">
        <v>1252</v>
      </c>
      <c r="K578" s="47" t="s">
        <v>213</v>
      </c>
      <c r="L578" s="47" t="s">
        <v>181</v>
      </c>
      <c r="M578" s="47" t="s">
        <v>185</v>
      </c>
      <c r="N578" s="47">
        <v>0</v>
      </c>
      <c r="O578" s="88" t="str">
        <f t="shared" ref="O578:O641" si="100">IF(X578&gt;0,CONCATENATE(W578,INT(X578/POWER(10,INT(LOG10(X578)/2)*2)),CHAR(73-INT(LOG10(X578)/2))),W578)</f>
        <v>82D</v>
      </c>
      <c r="P578" s="56">
        <f t="shared" ref="P578:P641" si="101">POWER(10,(73-CODE(IF(OR(K578=0,K578="",K578="Ni"),"Z",RIGHT(UPPER(K578)))))*2)*IF(OR(K578=0,K578="",K578="Ni"),0,VALUE(LEFT(K578,LEN(K578)-1)))</f>
        <v>70000000000</v>
      </c>
      <c r="Q578" s="56">
        <f t="shared" ref="Q578:Q641" si="102">POWER(10,(73-CODE(IF(OR(L578=0,L578="",L578="Ni"),"Z",RIGHT(UPPER(L578)))))*2)*IF(OR(L578=0,L578="",L578="Ni"),0,VALUE(LEFT(L578,LEN(L578)-1)))</f>
        <v>500000000000</v>
      </c>
      <c r="R578" s="56">
        <f t="shared" ref="R578:R641" si="103">POWER(10,(73-CODE(IF(OR(M578=0,M578="",M578="Ni"),"Z",RIGHT(UPPER(M578)))))*2)*IF(OR(M578=0,M578="",M578="Ni"),0,VALUE(LEFT(M578,LEN(M578)-1)))</f>
        <v>250000000000</v>
      </c>
      <c r="S578" s="56">
        <f t="shared" ref="S578:S641" si="104">POWER(10,(73-CODE(IF(OR(N578=0,N578="",N578="Ni"),"Z",RIGHT(UPPER(N578)))))*2)*IF(OR(N578=0,N578="",N578="Ni"),0,VALUE(LEFT(N578,LEN(N578)-1)))</f>
        <v>0</v>
      </c>
      <c r="T578" s="56">
        <f t="shared" ref="T578:T641" si="105">P578+Q578+R578+S578</f>
        <v>820000000000</v>
      </c>
      <c r="U578" s="57" t="str">
        <f t="shared" ref="U578:U641" si="106">IF(T578&gt;0,CONCATENATE(INT(T578/POWER(10,INT(MIN(LOG10(T578),16)/2)*2)),CHAR(73-INT(MIN(LOG10(T578),16)/2))),"0")</f>
        <v>82D</v>
      </c>
      <c r="V578" s="58">
        <f t="shared" ref="V578:V641" si="107">IF(T578&gt;0,T578-INT(T578/POWER(10,INT(MIN(LOG10(T578),16)/2)*2))*POWER(10,INT(MIN(LOG10(T578),16)/2)*2),0)</f>
        <v>0</v>
      </c>
      <c r="W578" s="57" t="str">
        <f t="shared" ref="W578:W641" si="108">IF(V578&gt;0,CONCATENATE(U578,INT(V578/POWER(10,INT(LOG10(V578)/2)*2)),CHAR(73-INT(LOG10(V578)/2))),U578)</f>
        <v>82D</v>
      </c>
      <c r="X578" s="58">
        <f t="shared" ref="X578:X641" si="109">IF(V578&gt;0,V578-INT(V578/POWER(10,INT(LOG10(V578)/2)*2))*POWER(10,INT(LOG10(V578)/2)*2),0)</f>
        <v>0</v>
      </c>
      <c r="Y578" s="36" t="str">
        <f ca="1">LOOKUP(G578,Paramètres!$A$1:$A$20,Paramètres!$C$1:$C$21)</f>
        <v>+18</v>
      </c>
      <c r="Z578" s="25">
        <v>1981</v>
      </c>
      <c r="AA578" s="25"/>
      <c r="AB578" s="59"/>
      <c r="AC578" s="42"/>
      <c r="AD578" s="42" t="str">
        <f>IF(ISNA(VLOOKUP(D578,'Liste en forme Garçons'!$C:$C,1,FALSE)),"","*")</f>
        <v/>
      </c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</row>
    <row r="579" spans="1:46" s="43" customFormat="1" x14ac:dyDescent="0.35">
      <c r="A579" s="65"/>
      <c r="B579" s="32" t="s">
        <v>373</v>
      </c>
      <c r="C579" s="32" t="s">
        <v>965</v>
      </c>
      <c r="D579" s="138" t="s">
        <v>1248</v>
      </c>
      <c r="E579" s="33" t="s">
        <v>1021</v>
      </c>
      <c r="F579" s="97" t="str">
        <f>IF(E579="","",IF(COUNTIF(Paramètres!H:H,E579)=1,IF(Paramètres!$E$3=Paramètres!$A$23,"Belfort/Montbéliard",IF(Paramètres!$E$3=Paramètres!$A$24,"Doubs","Franche-Comté")),IF(COUNTIF(Paramètres!I:I,E579)=1,IF(Paramètres!$E$3=Paramètres!$A$23,"Belfort/Montbéliard",IF(Paramètres!$E$3=Paramètres!$A$24,"Belfort","Franche-Comté")),IF(COUNTIF(Paramètres!J:J,E579)=1,IF(Paramètres!$E$3=Paramètres!$A$25,"Franche-Comté","Haute-Saône"),IF(COUNTIF(Paramètres!K:K,E579)=1,IF(Paramètres!$E$3=Paramètres!$A$25,"Franche-Comté","Jura"),IF(COUNTIF(Paramètres!G:G,E579)=1,IF(Paramètres!$E$3=Paramètres!$A$23,"Besançon",IF(Paramètres!$E$3=Paramètres!$A$24,"Doubs","Franche-Comté")),"*** INCONNU ***"))))))</f>
        <v>Franche-Comté</v>
      </c>
      <c r="G579" s="37">
        <f>LOOKUP(Z579-Paramètres!$E$1,Paramètres!$A$1:$A$20)</f>
        <v>-40</v>
      </c>
      <c r="H579" s="37" t="str">
        <f>LOOKUP(G579,Paramètres!$A$1:$B$20)</f>
        <v>S</v>
      </c>
      <c r="I579" s="37">
        <f t="shared" si="99"/>
        <v>9</v>
      </c>
      <c r="J579" s="116">
        <v>979</v>
      </c>
      <c r="K579" s="25" t="s">
        <v>213</v>
      </c>
      <c r="L579" s="47" t="s">
        <v>214</v>
      </c>
      <c r="M579" s="47" t="s">
        <v>182</v>
      </c>
      <c r="N579" s="25">
        <v>0</v>
      </c>
      <c r="O579" s="88" t="str">
        <f t="shared" si="100"/>
        <v>41D</v>
      </c>
      <c r="P579" s="56">
        <f t="shared" si="101"/>
        <v>70000000000</v>
      </c>
      <c r="Q579" s="56">
        <f t="shared" si="102"/>
        <v>40000000000</v>
      </c>
      <c r="R579" s="56">
        <f t="shared" si="103"/>
        <v>300000000000</v>
      </c>
      <c r="S579" s="56">
        <f t="shared" si="104"/>
        <v>0</v>
      </c>
      <c r="T579" s="56">
        <f t="shared" si="105"/>
        <v>410000000000</v>
      </c>
      <c r="U579" s="57" t="str">
        <f t="shared" si="106"/>
        <v>41D</v>
      </c>
      <c r="V579" s="58">
        <f t="shared" si="107"/>
        <v>0</v>
      </c>
      <c r="W579" s="57" t="str">
        <f t="shared" si="108"/>
        <v>41D</v>
      </c>
      <c r="X579" s="58">
        <f t="shared" si="109"/>
        <v>0</v>
      </c>
      <c r="Y579" s="36" t="str">
        <f ca="1">LOOKUP(G579,Paramètres!$A$1:$A$20,Paramètres!$C$1:$C$21)</f>
        <v>+18</v>
      </c>
      <c r="Z579" s="25">
        <v>1983</v>
      </c>
      <c r="AA579" s="25"/>
      <c r="AB579" s="59"/>
      <c r="AC579" s="42"/>
      <c r="AD579" s="42" t="str">
        <f>IF(ISNA(VLOOKUP(D579,'Liste en forme Garçons'!$C:$C,1,FALSE)),"","*")</f>
        <v/>
      </c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</row>
    <row r="580" spans="1:46" s="43" customFormat="1" x14ac:dyDescent="0.35">
      <c r="A580" s="65"/>
      <c r="B580" s="32" t="s">
        <v>877</v>
      </c>
      <c r="C580" s="32" t="s">
        <v>992</v>
      </c>
      <c r="D580" s="138" t="s">
        <v>1286</v>
      </c>
      <c r="E580" s="33" t="s">
        <v>1008</v>
      </c>
      <c r="F580" s="97" t="str">
        <f>IF(E580="","",IF(COUNTIF(Paramètres!H:H,E580)=1,IF(Paramètres!$E$3=Paramètres!$A$23,"Belfort/Montbéliard",IF(Paramètres!$E$3=Paramètres!$A$24,"Doubs","Franche-Comté")),IF(COUNTIF(Paramètres!I:I,E580)=1,IF(Paramètres!$E$3=Paramètres!$A$23,"Belfort/Montbéliard",IF(Paramètres!$E$3=Paramètres!$A$24,"Belfort","Franche-Comté")),IF(COUNTIF(Paramètres!J:J,E580)=1,IF(Paramètres!$E$3=Paramètres!$A$25,"Franche-Comté","Haute-Saône"),IF(COUNTIF(Paramètres!K:K,E580)=1,IF(Paramètres!$E$3=Paramètres!$A$25,"Franche-Comté","Jura"),IF(COUNTIF(Paramètres!G:G,E580)=1,IF(Paramètres!$E$3=Paramètres!$A$23,"Besançon",IF(Paramètres!$E$3=Paramètres!$A$24,"Doubs","Franche-Comté")),"*** INCONNU ***"))))))</f>
        <v>Franche-Comté</v>
      </c>
      <c r="G580" s="37">
        <f>LOOKUP(Z580-Paramètres!$E$1,Paramètres!$A$1:$A$20)</f>
        <v>-19</v>
      </c>
      <c r="H580" s="37" t="str">
        <f>LOOKUP(G580,Paramètres!$A$1:$B$20)</f>
        <v>S</v>
      </c>
      <c r="I580" s="37">
        <f t="shared" si="99"/>
        <v>8</v>
      </c>
      <c r="J580" s="116">
        <v>822</v>
      </c>
      <c r="K580" s="25" t="s">
        <v>213</v>
      </c>
      <c r="L580" s="47">
        <v>0</v>
      </c>
      <c r="M580" s="47">
        <v>0</v>
      </c>
      <c r="N580" s="25">
        <v>0</v>
      </c>
      <c r="O580" s="88" t="str">
        <f t="shared" si="100"/>
        <v>7D</v>
      </c>
      <c r="P580" s="56">
        <f t="shared" si="101"/>
        <v>70000000000</v>
      </c>
      <c r="Q580" s="56">
        <f t="shared" si="102"/>
        <v>0</v>
      </c>
      <c r="R580" s="56">
        <f t="shared" si="103"/>
        <v>0</v>
      </c>
      <c r="S580" s="56">
        <f t="shared" si="104"/>
        <v>0</v>
      </c>
      <c r="T580" s="56">
        <f t="shared" si="105"/>
        <v>70000000000</v>
      </c>
      <c r="U580" s="57" t="str">
        <f t="shared" si="106"/>
        <v>7D</v>
      </c>
      <c r="V580" s="58">
        <f t="shared" si="107"/>
        <v>0</v>
      </c>
      <c r="W580" s="57" t="str">
        <f t="shared" si="108"/>
        <v>7D</v>
      </c>
      <c r="X580" s="58">
        <f t="shared" si="109"/>
        <v>0</v>
      </c>
      <c r="Y580" s="36" t="str">
        <f ca="1">LOOKUP(G580,Paramètres!$A$1:$A$20,Paramètres!$C$1:$C$21)</f>
        <v>+18</v>
      </c>
      <c r="Z580" s="25">
        <v>1997</v>
      </c>
      <c r="AA580" s="25"/>
      <c r="AB580" s="59"/>
      <c r="AC580" s="42"/>
      <c r="AD580" s="42" t="str">
        <f>IF(ISNA(VLOOKUP(D580,'Liste en forme Garçons'!$C:$C,1,FALSE)),"","*")</f>
        <v/>
      </c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</row>
    <row r="581" spans="1:46" s="43" customFormat="1" x14ac:dyDescent="0.35">
      <c r="A581" s="65"/>
      <c r="B581" s="32" t="s">
        <v>134</v>
      </c>
      <c r="C581" s="32" t="s">
        <v>687</v>
      </c>
      <c r="D581" s="138" t="s">
        <v>1479</v>
      </c>
      <c r="E581" s="49" t="s">
        <v>675</v>
      </c>
      <c r="F581" s="97" t="str">
        <f>IF(E581="","",IF(COUNTIF(Paramètres!H:H,E581)=1,IF(Paramètres!$E$3=Paramètres!$A$23,"Belfort/Montbéliard",IF(Paramètres!$E$3=Paramètres!$A$24,"Doubs","Franche-Comté")),IF(COUNTIF(Paramètres!I:I,E581)=1,IF(Paramètres!$E$3=Paramètres!$A$23,"Belfort/Montbéliard",IF(Paramètres!$E$3=Paramètres!$A$24,"Belfort","Franche-Comté")),IF(COUNTIF(Paramètres!J:J,E581)=1,IF(Paramètres!$E$3=Paramètres!$A$25,"Franche-Comté","Haute-Saône"),IF(COUNTIF(Paramètres!K:K,E581)=1,IF(Paramètres!$E$3=Paramètres!$A$25,"Franche-Comté","Jura"),IF(COUNTIF(Paramètres!G:G,E581)=1,IF(Paramètres!$E$3=Paramètres!$A$23,"Besançon",IF(Paramètres!$E$3=Paramètres!$A$24,"Doubs","Franche-Comté")),"*** INCONNU ***"))))))</f>
        <v>Franche-Comté</v>
      </c>
      <c r="G581" s="37">
        <f>LOOKUP(Z581-Paramètres!$E$1,Paramètres!$A$1:$A$20)</f>
        <v>-40</v>
      </c>
      <c r="H581" s="37" t="str">
        <f>LOOKUP(G581,Paramètres!$A$1:$B$20)</f>
        <v>S</v>
      </c>
      <c r="I581" s="37">
        <f t="shared" si="99"/>
        <v>10</v>
      </c>
      <c r="J581" s="116">
        <v>1061</v>
      </c>
      <c r="K581" s="47" t="s">
        <v>184</v>
      </c>
      <c r="L581" s="47" t="s">
        <v>214</v>
      </c>
      <c r="M581" s="25" t="s">
        <v>190</v>
      </c>
      <c r="N581" s="25" t="s">
        <v>215</v>
      </c>
      <c r="O581" s="88" t="str">
        <f t="shared" si="100"/>
        <v>10D50E</v>
      </c>
      <c r="P581" s="56">
        <f t="shared" si="101"/>
        <v>50000000000</v>
      </c>
      <c r="Q581" s="56">
        <f t="shared" si="102"/>
        <v>40000000000</v>
      </c>
      <c r="R581" s="56">
        <f t="shared" si="103"/>
        <v>5000000000</v>
      </c>
      <c r="S581" s="56">
        <f t="shared" si="104"/>
        <v>10000000000</v>
      </c>
      <c r="T581" s="56">
        <f t="shared" si="105"/>
        <v>105000000000</v>
      </c>
      <c r="U581" s="57" t="str">
        <f t="shared" si="106"/>
        <v>10D</v>
      </c>
      <c r="V581" s="58">
        <f t="shared" si="107"/>
        <v>5000000000</v>
      </c>
      <c r="W581" s="57" t="str">
        <f t="shared" si="108"/>
        <v>10D50E</v>
      </c>
      <c r="X581" s="58">
        <f t="shared" si="109"/>
        <v>0</v>
      </c>
      <c r="Y581" s="36" t="str">
        <f ca="1">LOOKUP(G581,Paramètres!$A$1:$A$20,Paramètres!$C$1:$C$21)</f>
        <v>+18</v>
      </c>
      <c r="Z581" s="25">
        <v>1991</v>
      </c>
      <c r="AA581" s="25"/>
      <c r="AB581" s="59"/>
      <c r="AC581" s="42"/>
      <c r="AD581" s="42" t="str">
        <f>IF(ISNA(VLOOKUP(D581,'Liste en forme Garçons'!$C:$C,1,FALSE)),"","*")</f>
        <v/>
      </c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</row>
    <row r="582" spans="1:46" s="43" customFormat="1" x14ac:dyDescent="0.35">
      <c r="A582" s="65"/>
      <c r="B582" s="32" t="s">
        <v>317</v>
      </c>
      <c r="C582" s="32" t="s">
        <v>811</v>
      </c>
      <c r="D582" s="138" t="s">
        <v>1448</v>
      </c>
      <c r="E582" s="49" t="s">
        <v>842</v>
      </c>
      <c r="F582" s="97" t="str">
        <f>IF(E582="","",IF(COUNTIF(Paramètres!H:H,E582)=1,IF(Paramètres!$E$3=Paramètres!$A$23,"Belfort/Montbéliard",IF(Paramètres!$E$3=Paramètres!$A$24,"Doubs","Franche-Comté")),IF(COUNTIF(Paramètres!I:I,E582)=1,IF(Paramètres!$E$3=Paramètres!$A$23,"Belfort/Montbéliard",IF(Paramètres!$E$3=Paramètres!$A$24,"Belfort","Franche-Comté")),IF(COUNTIF(Paramètres!J:J,E582)=1,IF(Paramètres!$E$3=Paramètres!$A$25,"Franche-Comté","Haute-Saône"),IF(COUNTIF(Paramètres!K:K,E582)=1,IF(Paramètres!$E$3=Paramètres!$A$25,"Franche-Comté","Jura"),IF(COUNTIF(Paramètres!G:G,E582)=1,IF(Paramètres!$E$3=Paramètres!$A$23,"Besançon",IF(Paramètres!$E$3=Paramètres!$A$24,"Doubs","Franche-Comté")),"*** INCONNU ***"))))))</f>
        <v>Franche-Comté</v>
      </c>
      <c r="G582" s="37">
        <f>LOOKUP(Z582-Paramètres!$E$1,Paramètres!$A$1:$A$20)</f>
        <v>-50</v>
      </c>
      <c r="H582" s="37" t="str">
        <f>LOOKUP(G582,Paramètres!$A$1:$B$20)</f>
        <v>V1</v>
      </c>
      <c r="I582" s="37">
        <f t="shared" si="99"/>
        <v>5</v>
      </c>
      <c r="J582" s="116">
        <v>500</v>
      </c>
      <c r="K582" s="47" t="s">
        <v>184</v>
      </c>
      <c r="L582" s="47">
        <v>0</v>
      </c>
      <c r="M582" s="25">
        <v>0</v>
      </c>
      <c r="N582" s="25">
        <v>0</v>
      </c>
      <c r="O582" s="88" t="str">
        <f t="shared" si="100"/>
        <v>5D</v>
      </c>
      <c r="P582" s="56">
        <f t="shared" si="101"/>
        <v>50000000000</v>
      </c>
      <c r="Q582" s="56">
        <f t="shared" si="102"/>
        <v>0</v>
      </c>
      <c r="R582" s="56">
        <f t="shared" si="103"/>
        <v>0</v>
      </c>
      <c r="S582" s="56">
        <f t="shared" si="104"/>
        <v>0</v>
      </c>
      <c r="T582" s="56">
        <f t="shared" si="105"/>
        <v>50000000000</v>
      </c>
      <c r="U582" s="57" t="str">
        <f t="shared" si="106"/>
        <v>5D</v>
      </c>
      <c r="V582" s="58">
        <f t="shared" si="107"/>
        <v>0</v>
      </c>
      <c r="W582" s="57" t="str">
        <f t="shared" si="108"/>
        <v>5D</v>
      </c>
      <c r="X582" s="58">
        <f t="shared" si="109"/>
        <v>0</v>
      </c>
      <c r="Y582" s="36" t="str">
        <f ca="1">LOOKUP(G582,Paramètres!$A$1:$A$20,Paramètres!$C$1:$C$21)</f>
        <v>+18</v>
      </c>
      <c r="Z582" s="25">
        <v>1975</v>
      </c>
      <c r="AA582" s="25"/>
      <c r="AB582" s="59"/>
      <c r="AC582" s="42"/>
      <c r="AD582" s="42" t="str">
        <f>IF(ISNA(VLOOKUP(D582,'Liste en forme Garçons'!$C:$C,1,FALSE)),"","*")</f>
        <v/>
      </c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</row>
    <row r="583" spans="1:46" s="43" customFormat="1" x14ac:dyDescent="0.35">
      <c r="A583" s="65"/>
      <c r="B583" s="32" t="s">
        <v>120</v>
      </c>
      <c r="C583" s="32" t="s">
        <v>974</v>
      </c>
      <c r="D583" s="138" t="s">
        <v>1268</v>
      </c>
      <c r="E583" s="33" t="s">
        <v>1009</v>
      </c>
      <c r="F583" s="97" t="str">
        <f>IF(E583="","",IF(COUNTIF(Paramètres!H:H,E583)=1,IF(Paramètres!$E$3=Paramètres!$A$23,"Belfort/Montbéliard",IF(Paramètres!$E$3=Paramètres!$A$24,"Doubs","Franche-Comté")),IF(COUNTIF(Paramètres!I:I,E583)=1,IF(Paramètres!$E$3=Paramètres!$A$23,"Belfort/Montbéliard",IF(Paramètres!$E$3=Paramètres!$A$24,"Belfort","Franche-Comté")),IF(COUNTIF(Paramètres!J:J,E583)=1,IF(Paramètres!$E$3=Paramètres!$A$25,"Franche-Comté","Haute-Saône"),IF(COUNTIF(Paramètres!K:K,E583)=1,IF(Paramètres!$E$3=Paramètres!$A$25,"Franche-Comté","Jura"),IF(COUNTIF(Paramètres!G:G,E583)=1,IF(Paramètres!$E$3=Paramètres!$A$23,"Besançon",IF(Paramètres!$E$3=Paramètres!$A$24,"Doubs","Franche-Comté")),"*** INCONNU ***"))))))</f>
        <v>Franche-Comté</v>
      </c>
      <c r="G583" s="37">
        <f>LOOKUP(Z583-Paramètres!$E$1,Paramètres!$A$1:$A$20)</f>
        <v>-19</v>
      </c>
      <c r="H583" s="37" t="str">
        <f>LOOKUP(G583,Paramètres!$A$1:$B$20)</f>
        <v>S</v>
      </c>
      <c r="I583" s="37">
        <f t="shared" si="99"/>
        <v>9</v>
      </c>
      <c r="J583" s="116">
        <v>933</v>
      </c>
      <c r="K583" s="25" t="s">
        <v>214</v>
      </c>
      <c r="L583" s="47" t="s">
        <v>190</v>
      </c>
      <c r="M583" s="47">
        <v>0</v>
      </c>
      <c r="N583" s="25">
        <v>0</v>
      </c>
      <c r="O583" s="88" t="str">
        <f t="shared" si="100"/>
        <v>4D50E</v>
      </c>
      <c r="P583" s="56">
        <f t="shared" si="101"/>
        <v>40000000000</v>
      </c>
      <c r="Q583" s="56">
        <f t="shared" si="102"/>
        <v>5000000000</v>
      </c>
      <c r="R583" s="56">
        <f t="shared" si="103"/>
        <v>0</v>
      </c>
      <c r="S583" s="56">
        <f t="shared" si="104"/>
        <v>0</v>
      </c>
      <c r="T583" s="56">
        <f t="shared" si="105"/>
        <v>45000000000</v>
      </c>
      <c r="U583" s="57" t="str">
        <f t="shared" si="106"/>
        <v>4D</v>
      </c>
      <c r="V583" s="58">
        <f t="shared" si="107"/>
        <v>5000000000</v>
      </c>
      <c r="W583" s="57" t="str">
        <f t="shared" si="108"/>
        <v>4D50E</v>
      </c>
      <c r="X583" s="58">
        <f t="shared" si="109"/>
        <v>0</v>
      </c>
      <c r="Y583" s="36" t="str">
        <f ca="1">LOOKUP(G583,Paramètres!$A$1:$A$20,Paramètres!$C$1:$C$21)</f>
        <v>+18</v>
      </c>
      <c r="Z583" s="25">
        <v>1997</v>
      </c>
      <c r="AA583" s="25"/>
      <c r="AB583" s="59"/>
      <c r="AC583" s="42"/>
      <c r="AD583" s="42" t="str">
        <f>IF(ISNA(VLOOKUP(D583,'Liste en forme Garçons'!$C:$C,1,FALSE)),"","*")</f>
        <v/>
      </c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</row>
    <row r="584" spans="1:46" s="43" customFormat="1" x14ac:dyDescent="0.35">
      <c r="A584" s="65"/>
      <c r="B584" s="32" t="s">
        <v>123</v>
      </c>
      <c r="C584" s="32" t="s">
        <v>154</v>
      </c>
      <c r="D584" s="138" t="s">
        <v>1552</v>
      </c>
      <c r="E584" s="33" t="s">
        <v>60</v>
      </c>
      <c r="F584" s="97" t="str">
        <f>IF(E584="","",IF(COUNTIF(Paramètres!H:H,E584)=1,IF(Paramètres!$E$3=Paramètres!$A$23,"Belfort/Montbéliard",IF(Paramètres!$E$3=Paramètres!$A$24,"Doubs","Franche-Comté")),IF(COUNTIF(Paramètres!I:I,E584)=1,IF(Paramètres!$E$3=Paramètres!$A$23,"Belfort/Montbéliard",IF(Paramètres!$E$3=Paramètres!$A$24,"Belfort","Franche-Comté")),IF(COUNTIF(Paramètres!J:J,E584)=1,IF(Paramètres!$E$3=Paramètres!$A$25,"Franche-Comté","Haute-Saône"),IF(COUNTIF(Paramètres!K:K,E584)=1,IF(Paramètres!$E$3=Paramètres!$A$25,"Franche-Comté","Jura"),IF(COUNTIF(Paramètres!G:G,E584)=1,IF(Paramètres!$E$3=Paramètres!$A$23,"Besançon",IF(Paramètres!$E$3=Paramètres!$A$24,"Doubs","Franche-Comté")),"*** INCONNU ***"))))))</f>
        <v>Franche-Comté</v>
      </c>
      <c r="G584" s="37">
        <f>LOOKUP(Z584-Paramètres!$E$1,Paramètres!$A$1:$A$20)</f>
        <v>-40</v>
      </c>
      <c r="H584" s="37" t="str">
        <f>LOOKUP(G584,Paramètres!$A$1:$B$20)</f>
        <v>S</v>
      </c>
      <c r="I584" s="37">
        <f t="shared" si="99"/>
        <v>11</v>
      </c>
      <c r="J584" s="116">
        <v>1170</v>
      </c>
      <c r="K584" s="25" t="s">
        <v>99</v>
      </c>
      <c r="L584" s="25" t="s">
        <v>215</v>
      </c>
      <c r="M584" s="25" t="s">
        <v>99</v>
      </c>
      <c r="N584" s="25" t="s">
        <v>211</v>
      </c>
      <c r="O584" s="88" t="str">
        <f t="shared" si="100"/>
        <v>27D</v>
      </c>
      <c r="P584" s="56">
        <f t="shared" si="101"/>
        <v>30000000000</v>
      </c>
      <c r="Q584" s="56">
        <f t="shared" si="102"/>
        <v>10000000000</v>
      </c>
      <c r="R584" s="56">
        <f t="shared" si="103"/>
        <v>30000000000</v>
      </c>
      <c r="S584" s="56">
        <f t="shared" si="104"/>
        <v>200000000000</v>
      </c>
      <c r="T584" s="56">
        <f t="shared" si="105"/>
        <v>270000000000</v>
      </c>
      <c r="U584" s="57" t="str">
        <f t="shared" si="106"/>
        <v>27D</v>
      </c>
      <c r="V584" s="58">
        <f t="shared" si="107"/>
        <v>0</v>
      </c>
      <c r="W584" s="57" t="str">
        <f t="shared" si="108"/>
        <v>27D</v>
      </c>
      <c r="X584" s="58">
        <f t="shared" si="109"/>
        <v>0</v>
      </c>
      <c r="Y584" s="36" t="str">
        <f ca="1">LOOKUP(G584,Paramètres!$A$1:$A$20,Paramètres!$C$1:$C$21)</f>
        <v>+18</v>
      </c>
      <c r="Z584" s="25">
        <v>1990</v>
      </c>
      <c r="AA584" s="25"/>
      <c r="AB584" s="59"/>
      <c r="AC584" s="42"/>
      <c r="AD584" s="42" t="str">
        <f>IF(ISNA(VLOOKUP(D584,'Liste en forme Garçons'!$C:$C,1,FALSE)),"","*")</f>
        <v/>
      </c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</row>
    <row r="585" spans="1:46" s="43" customFormat="1" x14ac:dyDescent="0.35">
      <c r="A585" s="65"/>
      <c r="B585" s="32" t="s">
        <v>398</v>
      </c>
      <c r="C585" s="32" t="s">
        <v>691</v>
      </c>
      <c r="D585" s="138" t="s">
        <v>1487</v>
      </c>
      <c r="E585" s="49" t="s">
        <v>692</v>
      </c>
      <c r="F585" s="97" t="str">
        <f>IF(E585="","",IF(COUNTIF(Paramètres!H:H,E585)=1,IF(Paramètres!$E$3=Paramètres!$A$23,"Belfort/Montbéliard",IF(Paramètres!$E$3=Paramètres!$A$24,"Doubs","Franche-Comté")),IF(COUNTIF(Paramètres!I:I,E585)=1,IF(Paramètres!$E$3=Paramètres!$A$23,"Belfort/Montbéliard",IF(Paramètres!$E$3=Paramètres!$A$24,"Belfort","Franche-Comté")),IF(COUNTIF(Paramètres!J:J,E585)=1,IF(Paramètres!$E$3=Paramètres!$A$25,"Franche-Comté","Haute-Saône"),IF(COUNTIF(Paramètres!K:K,E585)=1,IF(Paramètres!$E$3=Paramètres!$A$25,"Franche-Comté","Jura"),IF(COUNTIF(Paramètres!G:G,E585)=1,IF(Paramètres!$E$3=Paramètres!$A$23,"Besançon",IF(Paramètres!$E$3=Paramètres!$A$24,"Doubs","Franche-Comté")),"*** INCONNU ***"))))))</f>
        <v>Franche-Comté</v>
      </c>
      <c r="G585" s="37">
        <f>LOOKUP(Z585-Paramètres!$E$1,Paramètres!$A$1:$A$20)</f>
        <v>-50</v>
      </c>
      <c r="H585" s="37" t="str">
        <f>LOOKUP(G585,Paramètres!$A$1:$B$20)</f>
        <v>V1</v>
      </c>
      <c r="I585" s="37">
        <f t="shared" si="99"/>
        <v>9</v>
      </c>
      <c r="J585" s="116">
        <v>962</v>
      </c>
      <c r="K585" s="1" t="s">
        <v>99</v>
      </c>
      <c r="L585" s="1" t="s">
        <v>216</v>
      </c>
      <c r="M585" s="1" t="s">
        <v>191</v>
      </c>
      <c r="N585" s="1" t="s">
        <v>188</v>
      </c>
      <c r="O585" s="88" t="str">
        <f t="shared" si="100"/>
        <v>4D40E</v>
      </c>
      <c r="P585" s="56">
        <f t="shared" si="101"/>
        <v>30000000000</v>
      </c>
      <c r="Q585" s="56">
        <f t="shared" si="102"/>
        <v>6500000000</v>
      </c>
      <c r="R585" s="56">
        <f t="shared" si="103"/>
        <v>3500000000</v>
      </c>
      <c r="S585" s="56">
        <f t="shared" si="104"/>
        <v>4000000000</v>
      </c>
      <c r="T585" s="56">
        <f t="shared" si="105"/>
        <v>44000000000</v>
      </c>
      <c r="U585" s="57" t="str">
        <f t="shared" si="106"/>
        <v>4D</v>
      </c>
      <c r="V585" s="58">
        <f t="shared" si="107"/>
        <v>4000000000</v>
      </c>
      <c r="W585" s="57" t="str">
        <f t="shared" si="108"/>
        <v>4D40E</v>
      </c>
      <c r="X585" s="58">
        <f t="shared" si="109"/>
        <v>0</v>
      </c>
      <c r="Y585" s="36" t="str">
        <f ca="1">LOOKUP(G585,Paramètres!$A$1:$A$20,Paramètres!$C$1:$C$21)</f>
        <v>+18</v>
      </c>
      <c r="Z585" s="25">
        <v>1975</v>
      </c>
      <c r="AA585" s="25"/>
      <c r="AB585" s="59"/>
      <c r="AC585" s="42"/>
      <c r="AD585" s="42" t="str">
        <f>IF(ISNA(VLOOKUP(D585,'Liste en forme Garçons'!$C:$C,1,FALSE)),"","*")</f>
        <v/>
      </c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</row>
    <row r="586" spans="1:46" s="43" customFormat="1" x14ac:dyDescent="0.35">
      <c r="A586" s="65"/>
      <c r="B586" s="32" t="s">
        <v>354</v>
      </c>
      <c r="C586" s="32" t="s">
        <v>413</v>
      </c>
      <c r="D586" s="138" t="s">
        <v>1241</v>
      </c>
      <c r="E586" s="49" t="s">
        <v>333</v>
      </c>
      <c r="F586" s="97" t="str">
        <f>IF(E586="","",IF(COUNTIF(Paramètres!H:H,E586)=1,IF(Paramètres!$E$3=Paramètres!$A$23,"Belfort/Montbéliard",IF(Paramètres!$E$3=Paramètres!$A$24,"Doubs","Franche-Comté")),IF(COUNTIF(Paramètres!I:I,E586)=1,IF(Paramètres!$E$3=Paramètres!$A$23,"Belfort/Montbéliard",IF(Paramètres!$E$3=Paramètres!$A$24,"Belfort","Franche-Comté")),IF(COUNTIF(Paramètres!J:J,E586)=1,IF(Paramètres!$E$3=Paramètres!$A$25,"Franche-Comté","Haute-Saône"),IF(COUNTIF(Paramètres!K:K,E586)=1,IF(Paramètres!$E$3=Paramètres!$A$25,"Franche-Comté","Jura"),IF(COUNTIF(Paramètres!G:G,E586)=1,IF(Paramètres!$E$3=Paramètres!$A$23,"Besançon",IF(Paramètres!$E$3=Paramètres!$A$24,"Doubs","Franche-Comté")),"*** INCONNU ***"))))))</f>
        <v>Franche-Comté</v>
      </c>
      <c r="G586" s="37">
        <f>LOOKUP(Z586-Paramètres!$E$1,Paramètres!$A$1:$A$20)</f>
        <v>-60</v>
      </c>
      <c r="H586" s="37" t="str">
        <f>LOOKUP(G586,Paramètres!$A$1:$B$20)</f>
        <v>V2</v>
      </c>
      <c r="I586" s="37">
        <f t="shared" si="99"/>
        <v>10</v>
      </c>
      <c r="J586" s="116">
        <v>1068</v>
      </c>
      <c r="K586" s="25" t="s">
        <v>252</v>
      </c>
      <c r="L586" s="25" t="s">
        <v>215</v>
      </c>
      <c r="M586" s="25" t="s">
        <v>183</v>
      </c>
      <c r="N586" s="25" t="s">
        <v>214</v>
      </c>
      <c r="O586" s="88" t="str">
        <f t="shared" si="100"/>
        <v>22D</v>
      </c>
      <c r="P586" s="56">
        <f t="shared" si="101"/>
        <v>20000000000</v>
      </c>
      <c r="Q586" s="56">
        <f t="shared" si="102"/>
        <v>10000000000</v>
      </c>
      <c r="R586" s="56">
        <f t="shared" si="103"/>
        <v>150000000000</v>
      </c>
      <c r="S586" s="56">
        <f t="shared" si="104"/>
        <v>40000000000</v>
      </c>
      <c r="T586" s="56">
        <f t="shared" si="105"/>
        <v>220000000000</v>
      </c>
      <c r="U586" s="57" t="str">
        <f t="shared" si="106"/>
        <v>22D</v>
      </c>
      <c r="V586" s="58">
        <f t="shared" si="107"/>
        <v>0</v>
      </c>
      <c r="W586" s="57" t="str">
        <f t="shared" si="108"/>
        <v>22D</v>
      </c>
      <c r="X586" s="58">
        <f t="shared" si="109"/>
        <v>0</v>
      </c>
      <c r="Y586" s="36" t="str">
        <f ca="1">LOOKUP(G586,Paramètres!$A$1:$A$20,Paramètres!$C$1:$C$21)</f>
        <v>+18</v>
      </c>
      <c r="Z586" s="25">
        <v>1962</v>
      </c>
      <c r="AA586" s="25"/>
      <c r="AB586" s="59"/>
      <c r="AC586" s="42"/>
      <c r="AD586" s="42" t="str">
        <f>IF(ISNA(VLOOKUP(D586,'Liste en forme Garçons'!$C:$C,1,FALSE)),"","*")</f>
        <v/>
      </c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</row>
    <row r="587" spans="1:46" s="43" customFormat="1" x14ac:dyDescent="0.35">
      <c r="A587" s="65"/>
      <c r="B587" s="32" t="s">
        <v>257</v>
      </c>
      <c r="C587" s="32" t="s">
        <v>303</v>
      </c>
      <c r="D587" s="138" t="s">
        <v>1240</v>
      </c>
      <c r="E587" s="49" t="s">
        <v>1150</v>
      </c>
      <c r="F587" s="97" t="str">
        <f>IF(E587="","",IF(COUNTIF(Paramètres!H:H,E587)=1,IF(Paramètres!$E$3=Paramètres!$A$23,"Belfort/Montbéliard",IF(Paramètres!$E$3=Paramètres!$A$24,"Doubs","Franche-Comté")),IF(COUNTIF(Paramètres!I:I,E587)=1,IF(Paramètres!$E$3=Paramètres!$A$23,"Belfort/Montbéliard",IF(Paramètres!$E$3=Paramètres!$A$24,"Belfort","Franche-Comté")),IF(COUNTIF(Paramètres!J:J,E587)=1,IF(Paramètres!$E$3=Paramètres!$A$25,"Franche-Comté","Haute-Saône"),IF(COUNTIF(Paramètres!K:K,E587)=1,IF(Paramètres!$E$3=Paramètres!$A$25,"Franche-Comté","Jura"),IF(COUNTIF(Paramètres!G:G,E587)=1,IF(Paramètres!$E$3=Paramètres!$A$23,"Besançon",IF(Paramètres!$E$3=Paramètres!$A$24,"Doubs","Franche-Comté")),"*** INCONNU ***"))))))</f>
        <v>Franche-Comté</v>
      </c>
      <c r="G587" s="37">
        <f>LOOKUP(Z587-Paramètres!$E$1,Paramètres!$A$1:$A$20)</f>
        <v>-50</v>
      </c>
      <c r="H587" s="37" t="str">
        <f>LOOKUP(G587,Paramètres!$A$1:$B$20)</f>
        <v>V1</v>
      </c>
      <c r="I587" s="37">
        <f t="shared" si="99"/>
        <v>10</v>
      </c>
      <c r="J587" s="116">
        <v>1035</v>
      </c>
      <c r="K587" s="25" t="s">
        <v>187</v>
      </c>
      <c r="L587" s="25" t="s">
        <v>214</v>
      </c>
      <c r="M587" s="25" t="s">
        <v>184</v>
      </c>
      <c r="N587" s="25" t="s">
        <v>185</v>
      </c>
      <c r="O587" s="37" t="str">
        <f t="shared" si="100"/>
        <v>34D80E</v>
      </c>
      <c r="P587" s="56">
        <f t="shared" si="101"/>
        <v>8000000000</v>
      </c>
      <c r="Q587" s="56">
        <f t="shared" si="102"/>
        <v>40000000000</v>
      </c>
      <c r="R587" s="56">
        <f t="shared" si="103"/>
        <v>50000000000</v>
      </c>
      <c r="S587" s="56">
        <f t="shared" si="104"/>
        <v>250000000000</v>
      </c>
      <c r="T587" s="56">
        <f t="shared" si="105"/>
        <v>348000000000</v>
      </c>
      <c r="U587" s="57" t="str">
        <f t="shared" si="106"/>
        <v>34D</v>
      </c>
      <c r="V587" s="58">
        <f t="shared" si="107"/>
        <v>8000000000</v>
      </c>
      <c r="W587" s="57" t="str">
        <f t="shared" si="108"/>
        <v>34D80E</v>
      </c>
      <c r="X587" s="58">
        <f t="shared" si="109"/>
        <v>0</v>
      </c>
      <c r="Y587" s="36" t="str">
        <f ca="1">LOOKUP(G587,Paramètres!$A$1:$A$20,Paramètres!$C$1:$C$21)</f>
        <v>+18</v>
      </c>
      <c r="Z587" s="25">
        <v>1972</v>
      </c>
      <c r="AA587" s="25"/>
      <c r="AB587" s="59"/>
      <c r="AC587" s="42"/>
      <c r="AD587" s="42" t="str">
        <f>IF(ISNA(VLOOKUP(D587,'Liste en forme Garçons'!$C:$C,1,FALSE)),"","*")</f>
        <v/>
      </c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</row>
    <row r="588" spans="1:46" s="43" customFormat="1" x14ac:dyDescent="0.35">
      <c r="A588" s="65"/>
      <c r="B588" s="32" t="s">
        <v>30</v>
      </c>
      <c r="C588" s="32" t="s">
        <v>392</v>
      </c>
      <c r="D588" s="138" t="s">
        <v>1490</v>
      </c>
      <c r="E588" s="49" t="s">
        <v>1126</v>
      </c>
      <c r="F588" s="97" t="str">
        <f>IF(E588="","",IF(COUNTIF(Paramètres!H:H,E588)=1,IF(Paramètres!$E$3=Paramètres!$A$23,"Belfort/Montbéliard",IF(Paramètres!$E$3=Paramètres!$A$24,"Doubs","Franche-Comté")),IF(COUNTIF(Paramètres!I:I,E588)=1,IF(Paramètres!$E$3=Paramètres!$A$23,"Belfort/Montbéliard",IF(Paramètres!$E$3=Paramètres!$A$24,"Belfort","Franche-Comté")),IF(COUNTIF(Paramètres!J:J,E588)=1,IF(Paramètres!$E$3=Paramètres!$A$25,"Franche-Comté","Haute-Saône"),IF(COUNTIF(Paramètres!K:K,E588)=1,IF(Paramètres!$E$3=Paramètres!$A$25,"Franche-Comté","Jura"),IF(COUNTIF(Paramètres!G:G,E588)=1,IF(Paramètres!$E$3=Paramètres!$A$23,"Besançon",IF(Paramètres!$E$3=Paramètres!$A$24,"Doubs","Franche-Comté")),"*** INCONNU ***"))))))</f>
        <v>Franche-Comté</v>
      </c>
      <c r="G588" s="37">
        <f>LOOKUP(Z588-Paramètres!$E$1,Paramètres!$A$1:$A$20)</f>
        <v>-40</v>
      </c>
      <c r="H588" s="37" t="str">
        <f>LOOKUP(G588,Paramètres!$A$1:$B$20)</f>
        <v>S</v>
      </c>
      <c r="I588" s="37">
        <f t="shared" si="99"/>
        <v>8</v>
      </c>
      <c r="J588" s="116">
        <v>864</v>
      </c>
      <c r="K588" s="100" t="s">
        <v>187</v>
      </c>
      <c r="L588" s="1" t="s">
        <v>252</v>
      </c>
      <c r="M588" s="1" t="s">
        <v>219</v>
      </c>
      <c r="N588" s="100" t="s">
        <v>189</v>
      </c>
      <c r="O588" s="88" t="str">
        <f t="shared" si="100"/>
        <v>3D15E</v>
      </c>
      <c r="P588" s="56">
        <f t="shared" si="101"/>
        <v>8000000000</v>
      </c>
      <c r="Q588" s="56">
        <f t="shared" si="102"/>
        <v>20000000000</v>
      </c>
      <c r="R588" s="56">
        <f t="shared" si="103"/>
        <v>2000000000</v>
      </c>
      <c r="S588" s="56">
        <f t="shared" si="104"/>
        <v>1500000000</v>
      </c>
      <c r="T588" s="56">
        <f t="shared" si="105"/>
        <v>31500000000</v>
      </c>
      <c r="U588" s="57" t="str">
        <f t="shared" si="106"/>
        <v>3D</v>
      </c>
      <c r="V588" s="58">
        <f t="shared" si="107"/>
        <v>1500000000</v>
      </c>
      <c r="W588" s="57" t="str">
        <f t="shared" si="108"/>
        <v>3D15E</v>
      </c>
      <c r="X588" s="58">
        <f t="shared" si="109"/>
        <v>0</v>
      </c>
      <c r="Y588" s="36" t="str">
        <f ca="1">LOOKUP(G588,Paramètres!$A$1:$A$20,Paramètres!$C$1:$C$21)</f>
        <v>+18</v>
      </c>
      <c r="Z588" s="25">
        <v>1981</v>
      </c>
      <c r="AA588" s="25"/>
      <c r="AB588" s="59"/>
      <c r="AC588" s="42"/>
      <c r="AD588" s="42" t="str">
        <f>IF(ISNA(VLOOKUP(D588,'Liste en forme Garçons'!$C:$C,1,FALSE)),"","*")</f>
        <v/>
      </c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</row>
    <row r="589" spans="1:46" s="43" customFormat="1" x14ac:dyDescent="0.35">
      <c r="A589" s="65"/>
      <c r="B589" s="32" t="s">
        <v>273</v>
      </c>
      <c r="C589" s="32" t="s">
        <v>978</v>
      </c>
      <c r="D589" s="138" t="s">
        <v>1263</v>
      </c>
      <c r="E589" s="33" t="s">
        <v>1021</v>
      </c>
      <c r="F589" s="97" t="str">
        <f>IF(E589="","",IF(COUNTIF(Paramètres!H:H,E589)=1,IF(Paramètres!$E$3=Paramètres!$A$23,"Belfort/Montbéliard",IF(Paramètres!$E$3=Paramètres!$A$24,"Doubs","Franche-Comté")),IF(COUNTIF(Paramètres!I:I,E589)=1,IF(Paramètres!$E$3=Paramètres!$A$23,"Belfort/Montbéliard",IF(Paramètres!$E$3=Paramètres!$A$24,"Belfort","Franche-Comté")),IF(COUNTIF(Paramètres!J:J,E589)=1,IF(Paramètres!$E$3=Paramètres!$A$25,"Franche-Comté","Haute-Saône"),IF(COUNTIF(Paramètres!K:K,E589)=1,IF(Paramètres!$E$3=Paramètres!$A$25,"Franche-Comté","Jura"),IF(COUNTIF(Paramètres!G:G,E589)=1,IF(Paramètres!$E$3=Paramètres!$A$23,"Besançon",IF(Paramètres!$E$3=Paramètres!$A$24,"Doubs","Franche-Comté")),"*** INCONNU ***"))))))</f>
        <v>Franche-Comté</v>
      </c>
      <c r="G589" s="37">
        <f>LOOKUP(Z589-Paramètres!$E$1,Paramètres!$A$1:$A$20)</f>
        <v>-70</v>
      </c>
      <c r="H589" s="37" t="str">
        <f>LOOKUP(G589,Paramètres!$A$1:$B$20)</f>
        <v>V3</v>
      </c>
      <c r="I589" s="37">
        <f t="shared" si="99"/>
        <v>8</v>
      </c>
      <c r="J589" s="116">
        <v>818</v>
      </c>
      <c r="K589" s="25" t="s">
        <v>187</v>
      </c>
      <c r="L589" s="47">
        <v>0</v>
      </c>
      <c r="M589" s="47">
        <v>0</v>
      </c>
      <c r="N589" s="25">
        <v>0</v>
      </c>
      <c r="O589" s="88" t="str">
        <f t="shared" si="100"/>
        <v>80E</v>
      </c>
      <c r="P589" s="56">
        <f t="shared" si="101"/>
        <v>8000000000</v>
      </c>
      <c r="Q589" s="56">
        <f t="shared" si="102"/>
        <v>0</v>
      </c>
      <c r="R589" s="56">
        <f t="shared" si="103"/>
        <v>0</v>
      </c>
      <c r="S589" s="56">
        <f t="shared" si="104"/>
        <v>0</v>
      </c>
      <c r="T589" s="56">
        <f t="shared" si="105"/>
        <v>8000000000</v>
      </c>
      <c r="U589" s="57" t="str">
        <f t="shared" si="106"/>
        <v>80E</v>
      </c>
      <c r="V589" s="58">
        <f t="shared" si="107"/>
        <v>0</v>
      </c>
      <c r="W589" s="57" t="str">
        <f t="shared" si="108"/>
        <v>80E</v>
      </c>
      <c r="X589" s="58">
        <f t="shared" si="109"/>
        <v>0</v>
      </c>
      <c r="Y589" s="36" t="str">
        <f ca="1">LOOKUP(G589,Paramètres!$A$1:$A$20,Paramètres!$C$1:$C$21)</f>
        <v>+18</v>
      </c>
      <c r="Z589" s="25">
        <v>1952</v>
      </c>
      <c r="AA589" s="25"/>
      <c r="AB589" s="59"/>
      <c r="AC589" s="42"/>
      <c r="AD589" s="42" t="str">
        <f>IF(ISNA(VLOOKUP(D589,'Liste en forme Garçons'!$C:$C,1,FALSE)),"","*")</f>
        <v/>
      </c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</row>
    <row r="590" spans="1:46" s="43" customFormat="1" x14ac:dyDescent="0.35">
      <c r="A590" s="65"/>
      <c r="B590" s="32" t="s">
        <v>894</v>
      </c>
      <c r="C590" s="32" t="s">
        <v>977</v>
      </c>
      <c r="D590" s="138" t="s">
        <v>1564</v>
      </c>
      <c r="E590" s="33" t="s">
        <v>1021</v>
      </c>
      <c r="F590" s="97" t="str">
        <f>IF(E590="","",IF(COUNTIF(Paramètres!H:H,E590)=1,IF(Paramètres!$E$3=Paramètres!$A$23,"Belfort/Montbéliard",IF(Paramètres!$E$3=Paramètres!$A$24,"Doubs","Franche-Comté")),IF(COUNTIF(Paramètres!I:I,E590)=1,IF(Paramètres!$E$3=Paramètres!$A$23,"Belfort/Montbéliard",IF(Paramètres!$E$3=Paramètres!$A$24,"Belfort","Franche-Comté")),IF(COUNTIF(Paramètres!J:J,E590)=1,IF(Paramètres!$E$3=Paramètres!$A$25,"Franche-Comté","Haute-Saône"),IF(COUNTIF(Paramètres!K:K,E590)=1,IF(Paramètres!$E$3=Paramètres!$A$25,"Franche-Comté","Jura"),IF(COUNTIF(Paramètres!G:G,E590)=1,IF(Paramètres!$E$3=Paramètres!$A$23,"Besançon",IF(Paramètres!$E$3=Paramètres!$A$24,"Doubs","Franche-Comté")),"*** INCONNU ***"))))))</f>
        <v>Franche-Comté</v>
      </c>
      <c r="G590" s="37">
        <f>LOOKUP(Z590-Paramètres!$E$1,Paramètres!$A$1:$A$20)</f>
        <v>-50</v>
      </c>
      <c r="H590" s="37" t="str">
        <f>LOOKUP(G590,Paramètres!$A$1:$B$20)</f>
        <v>V1</v>
      </c>
      <c r="I590" s="37">
        <f t="shared" si="99"/>
        <v>5</v>
      </c>
      <c r="J590" s="116">
        <v>531</v>
      </c>
      <c r="K590" s="25" t="s">
        <v>643</v>
      </c>
      <c r="L590" s="47">
        <v>0</v>
      </c>
      <c r="M590" s="47">
        <v>0</v>
      </c>
      <c r="N590" s="25">
        <v>0</v>
      </c>
      <c r="O590" s="88" t="str">
        <f t="shared" si="100"/>
        <v>45E</v>
      </c>
      <c r="P590" s="56">
        <f t="shared" si="101"/>
        <v>4500000000</v>
      </c>
      <c r="Q590" s="56">
        <f t="shared" si="102"/>
        <v>0</v>
      </c>
      <c r="R590" s="56">
        <f t="shared" si="103"/>
        <v>0</v>
      </c>
      <c r="S590" s="56">
        <f t="shared" si="104"/>
        <v>0</v>
      </c>
      <c r="T590" s="56">
        <f t="shared" si="105"/>
        <v>4500000000</v>
      </c>
      <c r="U590" s="57" t="str">
        <f t="shared" si="106"/>
        <v>45E</v>
      </c>
      <c r="V590" s="58">
        <f t="shared" si="107"/>
        <v>0</v>
      </c>
      <c r="W590" s="57" t="str">
        <f t="shared" si="108"/>
        <v>45E</v>
      </c>
      <c r="X590" s="58">
        <f t="shared" si="109"/>
        <v>0</v>
      </c>
      <c r="Y590" s="36" t="str">
        <f ca="1">LOOKUP(G590,Paramètres!$A$1:$A$20,Paramètres!$C$1:$C$21)</f>
        <v>+18</v>
      </c>
      <c r="Z590" s="25">
        <v>1974</v>
      </c>
      <c r="AA590" s="25"/>
      <c r="AB590" s="59"/>
      <c r="AC590" s="42"/>
      <c r="AD590" s="42" t="str">
        <f>IF(ISNA(VLOOKUP(D590,'Liste en forme Garçons'!$C:$C,1,FALSE)),"","*")</f>
        <v/>
      </c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</row>
    <row r="591" spans="1:46" s="43" customFormat="1" x14ac:dyDescent="0.35">
      <c r="A591" s="65"/>
      <c r="B591" s="32" t="s">
        <v>30</v>
      </c>
      <c r="C591" s="32" t="s">
        <v>75</v>
      </c>
      <c r="D591" s="138" t="s">
        <v>1554</v>
      </c>
      <c r="E591" s="33" t="s">
        <v>1121</v>
      </c>
      <c r="F591" s="97" t="str">
        <f>IF(E591="","",IF(COUNTIF(Paramètres!H:H,E591)=1,IF(Paramètres!$E$3=Paramètres!$A$23,"Belfort/Montbéliard",IF(Paramètres!$E$3=Paramètres!$A$24,"Doubs","Franche-Comté")),IF(COUNTIF(Paramètres!I:I,E591)=1,IF(Paramètres!$E$3=Paramètres!$A$23,"Belfort/Montbéliard",IF(Paramètres!$E$3=Paramètres!$A$24,"Belfort","Franche-Comté")),IF(COUNTIF(Paramètres!J:J,E591)=1,IF(Paramètres!$E$3=Paramètres!$A$25,"Franche-Comté","Haute-Saône"),IF(COUNTIF(Paramètres!K:K,E591)=1,IF(Paramètres!$E$3=Paramètres!$A$25,"Franche-Comté","Jura"),IF(COUNTIF(Paramètres!G:G,E591)=1,IF(Paramètres!$E$3=Paramètres!$A$23,"Besançon",IF(Paramètres!$E$3=Paramètres!$A$24,"Doubs","Franche-Comté")),"*** INCONNU ***"))))))</f>
        <v>Franche-Comté</v>
      </c>
      <c r="G591" s="37">
        <f>LOOKUP(Z591-Paramètres!$E$1,Paramètres!$A$1:$A$20)</f>
        <v>-40</v>
      </c>
      <c r="H591" s="37" t="str">
        <f>LOOKUP(G591,Paramètres!$A$1:$B$20)</f>
        <v>S</v>
      </c>
      <c r="I591" s="37">
        <f t="shared" si="99"/>
        <v>10</v>
      </c>
      <c r="J591" s="116">
        <v>1089</v>
      </c>
      <c r="K591" s="47" t="s">
        <v>188</v>
      </c>
      <c r="L591" s="25">
        <v>0</v>
      </c>
      <c r="M591" s="25">
        <v>0</v>
      </c>
      <c r="N591" s="25">
        <v>0</v>
      </c>
      <c r="O591" s="88" t="str">
        <f t="shared" si="100"/>
        <v>40E</v>
      </c>
      <c r="P591" s="56">
        <f t="shared" si="101"/>
        <v>4000000000</v>
      </c>
      <c r="Q591" s="56">
        <f t="shared" si="102"/>
        <v>0</v>
      </c>
      <c r="R591" s="56">
        <f t="shared" si="103"/>
        <v>0</v>
      </c>
      <c r="S591" s="56">
        <f t="shared" si="104"/>
        <v>0</v>
      </c>
      <c r="T591" s="56">
        <f t="shared" si="105"/>
        <v>4000000000</v>
      </c>
      <c r="U591" s="57" t="str">
        <f t="shared" si="106"/>
        <v>40E</v>
      </c>
      <c r="V591" s="58">
        <f t="shared" si="107"/>
        <v>0</v>
      </c>
      <c r="W591" s="57" t="str">
        <f t="shared" si="108"/>
        <v>40E</v>
      </c>
      <c r="X591" s="58">
        <f t="shared" si="109"/>
        <v>0</v>
      </c>
      <c r="Y591" s="36" t="str">
        <f ca="1">LOOKUP(G591,Paramètres!$A$1:$A$20,Paramètres!$C$1:$C$21)</f>
        <v>+18</v>
      </c>
      <c r="Z591" s="25">
        <v>1988</v>
      </c>
      <c r="AA591" s="25"/>
      <c r="AB591" s="59"/>
      <c r="AC591" s="42"/>
      <c r="AD591" s="42" t="str">
        <f>IF(ISNA(VLOOKUP(D591,'Liste en forme Garçons'!$C:$C,1,FALSE)),"","*")</f>
        <v/>
      </c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</row>
    <row r="592" spans="1:46" s="43" customFormat="1" x14ac:dyDescent="0.35">
      <c r="A592" s="65"/>
      <c r="B592" s="32" t="s">
        <v>111</v>
      </c>
      <c r="C592" s="32" t="s">
        <v>172</v>
      </c>
      <c r="D592" s="138" t="s">
        <v>1667</v>
      </c>
      <c r="E592" s="33" t="s">
        <v>86</v>
      </c>
      <c r="F592" s="97" t="str">
        <f>IF(E592="","",IF(COUNTIF(Paramètres!H:H,E592)=1,IF(Paramètres!$E$3=Paramètres!$A$23,"Belfort/Montbéliard",IF(Paramètres!$E$3=Paramètres!$A$24,"Doubs","Franche-Comté")),IF(COUNTIF(Paramètres!I:I,E592)=1,IF(Paramètres!$E$3=Paramètres!$A$23,"Belfort/Montbéliard",IF(Paramètres!$E$3=Paramètres!$A$24,"Belfort","Franche-Comté")),IF(COUNTIF(Paramètres!J:J,E592)=1,IF(Paramètres!$E$3=Paramètres!$A$25,"Franche-Comté","Haute-Saône"),IF(COUNTIF(Paramètres!K:K,E592)=1,IF(Paramètres!$E$3=Paramètres!$A$25,"Franche-Comté","Jura"),IF(COUNTIF(Paramètres!G:G,E592)=1,IF(Paramètres!$E$3=Paramètres!$A$23,"Besançon",IF(Paramètres!$E$3=Paramètres!$A$24,"Doubs","Franche-Comté")),"*** INCONNU ***"))))))</f>
        <v>Franche-Comté</v>
      </c>
      <c r="G592" s="37">
        <f>LOOKUP(Z592-Paramètres!$E$1,Paramètres!$A$1:$A$20)</f>
        <v>-19</v>
      </c>
      <c r="H592" s="37" t="str">
        <f>LOOKUP(G592,Paramètres!$A$1:$B$20)</f>
        <v>S</v>
      </c>
      <c r="I592" s="37">
        <f t="shared" si="99"/>
        <v>7</v>
      </c>
      <c r="J592" s="117">
        <v>768</v>
      </c>
      <c r="K592" s="25" t="s">
        <v>188</v>
      </c>
      <c r="L592" s="47" t="s">
        <v>346</v>
      </c>
      <c r="M592" s="47" t="s">
        <v>346</v>
      </c>
      <c r="N592" s="47" t="s">
        <v>189</v>
      </c>
      <c r="O592" s="88" t="str">
        <f t="shared" si="100"/>
        <v>93E</v>
      </c>
      <c r="P592" s="56">
        <f t="shared" si="101"/>
        <v>4000000000</v>
      </c>
      <c r="Q592" s="56">
        <f t="shared" si="102"/>
        <v>1900000000</v>
      </c>
      <c r="R592" s="56">
        <f t="shared" si="103"/>
        <v>1900000000</v>
      </c>
      <c r="S592" s="56">
        <f t="shared" si="104"/>
        <v>1500000000</v>
      </c>
      <c r="T592" s="56">
        <f t="shared" si="105"/>
        <v>9300000000</v>
      </c>
      <c r="U592" s="57" t="str">
        <f t="shared" si="106"/>
        <v>93E</v>
      </c>
      <c r="V592" s="58">
        <f t="shared" si="107"/>
        <v>0</v>
      </c>
      <c r="W592" s="57" t="str">
        <f t="shared" si="108"/>
        <v>93E</v>
      </c>
      <c r="X592" s="58">
        <f t="shared" si="109"/>
        <v>0</v>
      </c>
      <c r="Y592" s="36" t="str">
        <f ca="1">LOOKUP(G592,Paramètres!$A$1:$A$20,Paramètres!$C$1:$C$21)</f>
        <v>+18</v>
      </c>
      <c r="Z592" s="25">
        <v>1997</v>
      </c>
      <c r="AA592" s="25"/>
      <c r="AB592" s="59"/>
      <c r="AC592" s="42"/>
      <c r="AD592" s="42" t="str">
        <f>IF(ISNA(VLOOKUP(D592,'Liste en forme Garçons'!$C:$C,1,FALSE)),"","*")</f>
        <v/>
      </c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</row>
    <row r="593" spans="1:46" s="43" customFormat="1" x14ac:dyDescent="0.35">
      <c r="A593" s="65"/>
      <c r="B593" s="32" t="s">
        <v>688</v>
      </c>
      <c r="C593" s="32" t="s">
        <v>689</v>
      </c>
      <c r="D593" s="138" t="s">
        <v>1376</v>
      </c>
      <c r="E593" s="49" t="s">
        <v>1126</v>
      </c>
      <c r="F593" s="97" t="str">
        <f>IF(E593="","",IF(COUNTIF(Paramètres!H:H,E593)=1,IF(Paramètres!$E$3=Paramètres!$A$23,"Belfort/Montbéliard",IF(Paramètres!$E$3=Paramètres!$A$24,"Doubs","Franche-Comté")),IF(COUNTIF(Paramètres!I:I,E593)=1,IF(Paramètres!$E$3=Paramètres!$A$23,"Belfort/Montbéliard",IF(Paramètres!$E$3=Paramètres!$A$24,"Belfort","Franche-Comté")),IF(COUNTIF(Paramètres!J:J,E593)=1,IF(Paramètres!$E$3=Paramètres!$A$25,"Franche-Comté","Haute-Saône"),IF(COUNTIF(Paramètres!K:K,E593)=1,IF(Paramètres!$E$3=Paramètres!$A$25,"Franche-Comté","Jura"),IF(COUNTIF(Paramètres!G:G,E593)=1,IF(Paramètres!$E$3=Paramètres!$A$23,"Besançon",IF(Paramètres!$E$3=Paramètres!$A$24,"Doubs","Franche-Comté")),"*** INCONNU ***"))))))</f>
        <v>Franche-Comté</v>
      </c>
      <c r="G593" s="37">
        <f>LOOKUP(Z593-Paramètres!$E$1,Paramètres!$A$1:$A$20)</f>
        <v>-40</v>
      </c>
      <c r="H593" s="37" t="str">
        <f>LOOKUP(G593,Paramètres!$A$1:$B$20)</f>
        <v>S</v>
      </c>
      <c r="I593" s="37">
        <f t="shared" si="99"/>
        <v>8</v>
      </c>
      <c r="J593" s="116">
        <v>852</v>
      </c>
      <c r="K593" s="100" t="s">
        <v>191</v>
      </c>
      <c r="L593" s="100" t="s">
        <v>187</v>
      </c>
      <c r="M593" s="100" t="s">
        <v>252</v>
      </c>
      <c r="N593" s="100" t="s">
        <v>99</v>
      </c>
      <c r="O593" s="88" t="str">
        <f t="shared" si="100"/>
        <v>6D15E</v>
      </c>
      <c r="P593" s="56">
        <f t="shared" si="101"/>
        <v>3500000000</v>
      </c>
      <c r="Q593" s="56">
        <f t="shared" si="102"/>
        <v>8000000000</v>
      </c>
      <c r="R593" s="56">
        <f t="shared" si="103"/>
        <v>20000000000</v>
      </c>
      <c r="S593" s="56">
        <f t="shared" si="104"/>
        <v>30000000000</v>
      </c>
      <c r="T593" s="56">
        <f t="shared" si="105"/>
        <v>61500000000</v>
      </c>
      <c r="U593" s="57" t="str">
        <f t="shared" si="106"/>
        <v>6D</v>
      </c>
      <c r="V593" s="58">
        <f t="shared" si="107"/>
        <v>1500000000</v>
      </c>
      <c r="W593" s="57" t="str">
        <f t="shared" si="108"/>
        <v>6D15E</v>
      </c>
      <c r="X593" s="58">
        <f t="shared" si="109"/>
        <v>0</v>
      </c>
      <c r="Y593" s="36" t="str">
        <f ca="1">LOOKUP(G593,Paramètres!$A$1:$A$20,Paramètres!$C$1:$C$21)</f>
        <v>+18</v>
      </c>
      <c r="Z593" s="25">
        <v>1988</v>
      </c>
      <c r="AA593" s="25"/>
      <c r="AB593" s="59"/>
      <c r="AC593" s="42"/>
      <c r="AD593" s="42" t="str">
        <f>IF(ISNA(VLOOKUP(D593,'Liste en forme Garçons'!$C:$C,1,FALSE)),"","*")</f>
        <v/>
      </c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</row>
    <row r="594" spans="1:46" s="43" customFormat="1" x14ac:dyDescent="0.35">
      <c r="A594" s="65"/>
      <c r="B594" s="32" t="s">
        <v>69</v>
      </c>
      <c r="C594" s="32" t="s">
        <v>993</v>
      </c>
      <c r="D594" s="138" t="s">
        <v>1359</v>
      </c>
      <c r="E594" s="33" t="s">
        <v>1017</v>
      </c>
      <c r="F594" s="97" t="str">
        <f>IF(E594="","",IF(COUNTIF(Paramètres!H:H,E594)=1,IF(Paramètres!$E$3=Paramètres!$A$23,"Belfort/Montbéliard",IF(Paramètres!$E$3=Paramètres!$A$24,"Doubs","Franche-Comté")),IF(COUNTIF(Paramètres!I:I,E594)=1,IF(Paramètres!$E$3=Paramètres!$A$23,"Belfort/Montbéliard",IF(Paramètres!$E$3=Paramètres!$A$24,"Belfort","Franche-Comté")),IF(COUNTIF(Paramètres!J:J,E594)=1,IF(Paramètres!$E$3=Paramètres!$A$25,"Franche-Comté","Haute-Saône"),IF(COUNTIF(Paramètres!K:K,E594)=1,IF(Paramètres!$E$3=Paramètres!$A$25,"Franche-Comté","Jura"),IF(COUNTIF(Paramètres!G:G,E594)=1,IF(Paramètres!$E$3=Paramètres!$A$23,"Besançon",IF(Paramètres!$E$3=Paramètres!$A$24,"Doubs","Franche-Comté")),"*** INCONNU ***"))))))</f>
        <v>Franche-Comté</v>
      </c>
      <c r="G594" s="37">
        <f>LOOKUP(Z594-Paramètres!$E$1,Paramètres!$A$1:$A$20)</f>
        <v>-19</v>
      </c>
      <c r="H594" s="37" t="str">
        <f>LOOKUP(G594,Paramètres!$A$1:$B$20)</f>
        <v>S</v>
      </c>
      <c r="I594" s="37">
        <f t="shared" si="99"/>
        <v>5</v>
      </c>
      <c r="J594" s="116">
        <v>525</v>
      </c>
      <c r="K594" s="25" t="s">
        <v>191</v>
      </c>
      <c r="L594" s="47">
        <v>0</v>
      </c>
      <c r="M594" s="47">
        <v>0</v>
      </c>
      <c r="N594" s="25" t="s">
        <v>217</v>
      </c>
      <c r="O594" s="88" t="str">
        <f t="shared" si="100"/>
        <v>65E</v>
      </c>
      <c r="P594" s="56">
        <f t="shared" si="101"/>
        <v>3500000000</v>
      </c>
      <c r="Q594" s="56">
        <f t="shared" si="102"/>
        <v>0</v>
      </c>
      <c r="R594" s="56">
        <f t="shared" si="103"/>
        <v>0</v>
      </c>
      <c r="S594" s="56">
        <f t="shared" si="104"/>
        <v>3000000000</v>
      </c>
      <c r="T594" s="56">
        <f t="shared" si="105"/>
        <v>6500000000</v>
      </c>
      <c r="U594" s="57" t="str">
        <f t="shared" si="106"/>
        <v>65E</v>
      </c>
      <c r="V594" s="58">
        <f t="shared" si="107"/>
        <v>0</v>
      </c>
      <c r="W594" s="57" t="str">
        <f t="shared" si="108"/>
        <v>65E</v>
      </c>
      <c r="X594" s="58">
        <f t="shared" si="109"/>
        <v>0</v>
      </c>
      <c r="Y594" s="36" t="str">
        <f ca="1">LOOKUP(G594,Paramètres!$A$1:$A$20,Paramètres!$C$1:$C$21)</f>
        <v>+18</v>
      </c>
      <c r="Z594" s="25">
        <v>1997</v>
      </c>
      <c r="AA594" s="25"/>
      <c r="AB594" s="59"/>
      <c r="AC594" s="42"/>
      <c r="AD594" s="42" t="str">
        <f>IF(ISNA(VLOOKUP(D594,'Liste en forme Garçons'!$C:$C,1,FALSE)),"","*")</f>
        <v/>
      </c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</row>
    <row r="595" spans="1:46" s="43" customFormat="1" x14ac:dyDescent="0.35">
      <c r="A595" s="65"/>
      <c r="B595" s="32" t="s">
        <v>319</v>
      </c>
      <c r="C595" s="32" t="s">
        <v>936</v>
      </c>
      <c r="D595" s="138" t="s">
        <v>1246</v>
      </c>
      <c r="E595" s="33" t="s">
        <v>1017</v>
      </c>
      <c r="F595" s="97" t="str">
        <f>IF(E595="","",IF(COUNTIF(Paramètres!H:H,E595)=1,IF(Paramètres!$E$3=Paramètres!$A$23,"Belfort/Montbéliard",IF(Paramètres!$E$3=Paramètres!$A$24,"Doubs","Franche-Comté")),IF(COUNTIF(Paramètres!I:I,E595)=1,IF(Paramètres!$E$3=Paramètres!$A$23,"Belfort/Montbéliard",IF(Paramètres!$E$3=Paramètres!$A$24,"Belfort","Franche-Comté")),IF(COUNTIF(Paramètres!J:J,E595)=1,IF(Paramètres!$E$3=Paramètres!$A$25,"Franche-Comté","Haute-Saône"),IF(COUNTIF(Paramètres!K:K,E595)=1,IF(Paramètres!$E$3=Paramètres!$A$25,"Franche-Comté","Jura"),IF(COUNTIF(Paramètres!G:G,E595)=1,IF(Paramètres!$E$3=Paramètres!$A$23,"Besançon",IF(Paramètres!$E$3=Paramètres!$A$24,"Doubs","Franche-Comté")),"*** INCONNU ***"))))))</f>
        <v>Franche-Comté</v>
      </c>
      <c r="G595" s="37">
        <f>LOOKUP(Z595-Paramètres!$E$1,Paramètres!$A$1:$A$20)</f>
        <v>-80</v>
      </c>
      <c r="H595" s="37" t="str">
        <f>LOOKUP(G595,Paramètres!$A$1:$B$20)</f>
        <v>V4</v>
      </c>
      <c r="I595" s="37">
        <f t="shared" si="99"/>
        <v>6</v>
      </c>
      <c r="J595" s="116">
        <v>605</v>
      </c>
      <c r="K595" s="25" t="s">
        <v>740</v>
      </c>
      <c r="L595" s="47">
        <v>0</v>
      </c>
      <c r="M595" s="47">
        <v>0</v>
      </c>
      <c r="N595" s="25">
        <v>0</v>
      </c>
      <c r="O595" s="88" t="str">
        <f t="shared" si="100"/>
        <v>33E</v>
      </c>
      <c r="P595" s="56">
        <f t="shared" si="101"/>
        <v>3300000000</v>
      </c>
      <c r="Q595" s="56">
        <f t="shared" si="102"/>
        <v>0</v>
      </c>
      <c r="R595" s="56">
        <f t="shared" si="103"/>
        <v>0</v>
      </c>
      <c r="S595" s="56">
        <f t="shared" si="104"/>
        <v>0</v>
      </c>
      <c r="T595" s="56">
        <f t="shared" si="105"/>
        <v>3300000000</v>
      </c>
      <c r="U595" s="57" t="str">
        <f t="shared" si="106"/>
        <v>33E</v>
      </c>
      <c r="V595" s="58">
        <f t="shared" si="107"/>
        <v>0</v>
      </c>
      <c r="W595" s="57" t="str">
        <f t="shared" si="108"/>
        <v>33E</v>
      </c>
      <c r="X595" s="58">
        <f t="shared" si="109"/>
        <v>0</v>
      </c>
      <c r="Y595" s="36" t="str">
        <f ca="1">LOOKUP(G595,Paramètres!$A$1:$A$20,Paramètres!$C$1:$C$21)</f>
        <v>+18</v>
      </c>
      <c r="Z595" s="25">
        <v>1945</v>
      </c>
      <c r="AA595" s="25"/>
      <c r="AB595" s="59"/>
      <c r="AC595" s="42"/>
      <c r="AD595" s="42" t="str">
        <f>IF(ISNA(VLOOKUP(D595,'Liste en forme Garçons'!$C:$C,1,FALSE)),"","*")</f>
        <v/>
      </c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</row>
    <row r="596" spans="1:46" s="43" customFormat="1" x14ac:dyDescent="0.35">
      <c r="A596" s="65"/>
      <c r="B596" s="32" t="s">
        <v>352</v>
      </c>
      <c r="C596" s="32" t="s">
        <v>552</v>
      </c>
      <c r="D596" s="138" t="s">
        <v>1549</v>
      </c>
      <c r="E596" s="33" t="s">
        <v>331</v>
      </c>
      <c r="F596" s="97" t="str">
        <f>IF(E596="","",IF(COUNTIF(Paramètres!H:H,E596)=1,IF(Paramètres!$E$3=Paramètres!$A$23,"Belfort/Montbéliard",IF(Paramètres!$E$3=Paramètres!$A$24,"Doubs","Franche-Comté")),IF(COUNTIF(Paramètres!I:I,E596)=1,IF(Paramètres!$E$3=Paramètres!$A$23,"Belfort/Montbéliard",IF(Paramètres!$E$3=Paramètres!$A$24,"Belfort","Franche-Comté")),IF(COUNTIF(Paramètres!J:J,E596)=1,IF(Paramètres!$E$3=Paramètres!$A$25,"Franche-Comté","Haute-Saône"),IF(COUNTIF(Paramètres!K:K,E596)=1,IF(Paramètres!$E$3=Paramètres!$A$25,"Franche-Comté","Jura"),IF(COUNTIF(Paramètres!G:G,E596)=1,IF(Paramètres!$E$3=Paramètres!$A$23,"Besançon",IF(Paramètres!$E$3=Paramètres!$A$24,"Doubs","Franche-Comté")),"*** INCONNU ***"))))))</f>
        <v>Franche-Comté</v>
      </c>
      <c r="G596" s="37">
        <f>LOOKUP(Z596-Paramètres!$E$1,Paramètres!$A$1:$A$20)</f>
        <v>-60</v>
      </c>
      <c r="H596" s="37" t="str">
        <f>LOOKUP(G596,Paramètres!$A$1:$B$20)</f>
        <v>V2</v>
      </c>
      <c r="I596" s="37">
        <f t="shared" si="99"/>
        <v>7</v>
      </c>
      <c r="J596" s="116">
        <v>771</v>
      </c>
      <c r="K596" s="25" t="s">
        <v>217</v>
      </c>
      <c r="L596" s="47">
        <v>0</v>
      </c>
      <c r="M596" s="47">
        <v>0</v>
      </c>
      <c r="N596" s="25">
        <v>0</v>
      </c>
      <c r="O596" s="88" t="str">
        <f t="shared" si="100"/>
        <v>30E</v>
      </c>
      <c r="P596" s="56">
        <f t="shared" si="101"/>
        <v>3000000000</v>
      </c>
      <c r="Q596" s="56">
        <f t="shared" si="102"/>
        <v>0</v>
      </c>
      <c r="R596" s="56">
        <f t="shared" si="103"/>
        <v>0</v>
      </c>
      <c r="S596" s="56">
        <f t="shared" si="104"/>
        <v>0</v>
      </c>
      <c r="T596" s="56">
        <f t="shared" si="105"/>
        <v>3000000000</v>
      </c>
      <c r="U596" s="57" t="str">
        <f t="shared" si="106"/>
        <v>30E</v>
      </c>
      <c r="V596" s="58">
        <f t="shared" si="107"/>
        <v>0</v>
      </c>
      <c r="W596" s="57" t="str">
        <f t="shared" si="108"/>
        <v>30E</v>
      </c>
      <c r="X596" s="58">
        <f t="shared" si="109"/>
        <v>0</v>
      </c>
      <c r="Y596" s="36" t="str">
        <f ca="1">LOOKUP(G596,Paramètres!$A$1:$A$20,Paramètres!$C$1:$C$21)</f>
        <v>+18</v>
      </c>
      <c r="Z596" s="25">
        <v>1962</v>
      </c>
      <c r="AA596" s="25"/>
      <c r="AB596" s="59"/>
      <c r="AC596" s="42"/>
      <c r="AD596" s="42" t="str">
        <f>IF(ISNA(VLOOKUP(D596,'Liste en forme Garçons'!$C:$C,1,FALSE)),"","*")</f>
        <v/>
      </c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</row>
    <row r="597" spans="1:46" s="43" customFormat="1" x14ac:dyDescent="0.35">
      <c r="A597" s="65"/>
      <c r="B597" s="32" t="s">
        <v>273</v>
      </c>
      <c r="C597" s="32" t="s">
        <v>276</v>
      </c>
      <c r="D597" s="138" t="s">
        <v>1221</v>
      </c>
      <c r="E597" s="49" t="s">
        <v>57</v>
      </c>
      <c r="F597" s="97" t="str">
        <f>IF(E597="","",IF(COUNTIF(Paramètres!H:H,E597)=1,IF(Paramètres!$E$3=Paramètres!$A$23,"Belfort/Montbéliard",IF(Paramètres!$E$3=Paramètres!$A$24,"Doubs","Franche-Comté")),IF(COUNTIF(Paramètres!I:I,E597)=1,IF(Paramètres!$E$3=Paramètres!$A$23,"Belfort/Montbéliard",IF(Paramètres!$E$3=Paramètres!$A$24,"Belfort","Franche-Comté")),IF(COUNTIF(Paramètres!J:J,E597)=1,IF(Paramètres!$E$3=Paramètres!$A$25,"Franche-Comté","Haute-Saône"),IF(COUNTIF(Paramètres!K:K,E597)=1,IF(Paramètres!$E$3=Paramètres!$A$25,"Franche-Comté","Jura"),IF(COUNTIF(Paramètres!G:G,E597)=1,IF(Paramètres!$E$3=Paramètres!$A$23,"Besançon",IF(Paramètres!$E$3=Paramètres!$A$24,"Doubs","Franche-Comté")),"*** INCONNU ***"))))))</f>
        <v>Franche-Comté</v>
      </c>
      <c r="G597" s="37">
        <f>LOOKUP(Z597-Paramètres!$E$1,Paramètres!$A$1:$A$20)</f>
        <v>-70</v>
      </c>
      <c r="H597" s="37" t="str">
        <f>LOOKUP(G597,Paramètres!$A$1:$B$20)</f>
        <v>V3</v>
      </c>
      <c r="I597" s="37">
        <f t="shared" si="99"/>
        <v>8</v>
      </c>
      <c r="J597" s="116">
        <v>896</v>
      </c>
      <c r="K597" s="25" t="s">
        <v>218</v>
      </c>
      <c r="L597" s="25" t="s">
        <v>217</v>
      </c>
      <c r="M597" s="25">
        <v>0</v>
      </c>
      <c r="N597" s="25">
        <v>0</v>
      </c>
      <c r="O597" s="88" t="str">
        <f t="shared" si="100"/>
        <v>55E</v>
      </c>
      <c r="P597" s="56">
        <f t="shared" si="101"/>
        <v>2500000000</v>
      </c>
      <c r="Q597" s="56">
        <f t="shared" si="102"/>
        <v>3000000000</v>
      </c>
      <c r="R597" s="56">
        <f t="shared" si="103"/>
        <v>0</v>
      </c>
      <c r="S597" s="56">
        <f t="shared" si="104"/>
        <v>0</v>
      </c>
      <c r="T597" s="56">
        <f t="shared" si="105"/>
        <v>5500000000</v>
      </c>
      <c r="U597" s="57" t="str">
        <f t="shared" si="106"/>
        <v>55E</v>
      </c>
      <c r="V597" s="58">
        <f t="shared" si="107"/>
        <v>0</v>
      </c>
      <c r="W597" s="57" t="str">
        <f t="shared" si="108"/>
        <v>55E</v>
      </c>
      <c r="X597" s="58">
        <f t="shared" si="109"/>
        <v>0</v>
      </c>
      <c r="Y597" s="36" t="str">
        <f ca="1">LOOKUP(G597,Paramètres!$A$1:$A$20,Paramètres!$C$1:$C$21)</f>
        <v>+18</v>
      </c>
      <c r="Z597" s="25">
        <v>1948</v>
      </c>
      <c r="AA597" s="25"/>
      <c r="AB597" s="59"/>
      <c r="AC597" s="42"/>
      <c r="AD597" s="42" t="str">
        <f>IF(ISNA(VLOOKUP(D597,'Liste en forme Garçons'!$C:$C,1,FALSE)),"","*")</f>
        <v/>
      </c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</row>
    <row r="598" spans="1:46" s="43" customFormat="1" x14ac:dyDescent="0.35">
      <c r="A598" s="65"/>
      <c r="B598" s="32" t="s">
        <v>408</v>
      </c>
      <c r="C598" s="32" t="s">
        <v>407</v>
      </c>
      <c r="D598" s="138" t="s">
        <v>1230</v>
      </c>
      <c r="E598" s="49" t="s">
        <v>332</v>
      </c>
      <c r="F598" s="97" t="str">
        <f>IF(E598="","",IF(COUNTIF(Paramètres!H:H,E598)=1,IF(Paramètres!$E$3=Paramètres!$A$23,"Belfort/Montbéliard",IF(Paramètres!$E$3=Paramètres!$A$24,"Doubs","Franche-Comté")),IF(COUNTIF(Paramètres!I:I,E598)=1,IF(Paramètres!$E$3=Paramètres!$A$23,"Belfort/Montbéliard",IF(Paramètres!$E$3=Paramètres!$A$24,"Belfort","Franche-Comté")),IF(COUNTIF(Paramètres!J:J,E598)=1,IF(Paramètres!$E$3=Paramètres!$A$25,"Franche-Comté","Haute-Saône"),IF(COUNTIF(Paramètres!K:K,E598)=1,IF(Paramètres!$E$3=Paramètres!$A$25,"Franche-Comté","Jura"),IF(COUNTIF(Paramètres!G:G,E598)=1,IF(Paramètres!$E$3=Paramètres!$A$23,"Besançon",IF(Paramètres!$E$3=Paramètres!$A$24,"Doubs","Franche-Comté")),"*** INCONNU ***"))))))</f>
        <v>Franche-Comté</v>
      </c>
      <c r="G598" s="37">
        <f>LOOKUP(Z598-Paramètres!$E$1,Paramètres!$A$1:$A$20)</f>
        <v>-70</v>
      </c>
      <c r="H598" s="37" t="str">
        <f>LOOKUP(G598,Paramètres!$A$1:$B$20)</f>
        <v>V3</v>
      </c>
      <c r="I598" s="37">
        <f t="shared" si="99"/>
        <v>5</v>
      </c>
      <c r="J598" s="116">
        <v>593</v>
      </c>
      <c r="K598" s="25" t="s">
        <v>218</v>
      </c>
      <c r="L598" s="25">
        <v>0</v>
      </c>
      <c r="M598" s="25" t="s">
        <v>192</v>
      </c>
      <c r="N598" s="25" t="s">
        <v>192</v>
      </c>
      <c r="O598" s="88" t="str">
        <f t="shared" si="100"/>
        <v>25E40F</v>
      </c>
      <c r="P598" s="56">
        <f t="shared" si="101"/>
        <v>2500000000</v>
      </c>
      <c r="Q598" s="56">
        <f t="shared" si="102"/>
        <v>0</v>
      </c>
      <c r="R598" s="56">
        <f t="shared" si="103"/>
        <v>20000000</v>
      </c>
      <c r="S598" s="56">
        <f t="shared" si="104"/>
        <v>20000000</v>
      </c>
      <c r="T598" s="56">
        <f t="shared" si="105"/>
        <v>2540000000</v>
      </c>
      <c r="U598" s="57" t="str">
        <f t="shared" si="106"/>
        <v>25E</v>
      </c>
      <c r="V598" s="58">
        <f t="shared" si="107"/>
        <v>40000000</v>
      </c>
      <c r="W598" s="57" t="str">
        <f t="shared" si="108"/>
        <v>25E40F</v>
      </c>
      <c r="X598" s="58">
        <f t="shared" si="109"/>
        <v>0</v>
      </c>
      <c r="Y598" s="36" t="str">
        <f ca="1">LOOKUP(G598,Paramètres!$A$1:$A$20,Paramètres!$C$1:$C$21)</f>
        <v>+18</v>
      </c>
      <c r="Z598" s="25">
        <v>1949</v>
      </c>
      <c r="AA598" s="25"/>
      <c r="AB598" s="59"/>
      <c r="AC598" s="42"/>
      <c r="AD598" s="42" t="str">
        <f>IF(ISNA(VLOOKUP(D598,'Liste en forme Garçons'!$C:$C,1,FALSE)),"","*")</f>
        <v/>
      </c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</row>
    <row r="599" spans="1:46" s="43" customFormat="1" x14ac:dyDescent="0.35">
      <c r="A599" s="65"/>
      <c r="B599" s="32" t="s">
        <v>412</v>
      </c>
      <c r="C599" s="32" t="s">
        <v>969</v>
      </c>
      <c r="D599" s="138" t="s">
        <v>1301</v>
      </c>
      <c r="E599" s="33" t="s">
        <v>1008</v>
      </c>
      <c r="F599" s="97" t="str">
        <f>IF(E599="","",IF(COUNTIF(Paramètres!H:H,E599)=1,IF(Paramètres!$E$3=Paramètres!$A$23,"Belfort/Montbéliard",IF(Paramètres!$E$3=Paramètres!$A$24,"Doubs","Franche-Comté")),IF(COUNTIF(Paramètres!I:I,E599)=1,IF(Paramètres!$E$3=Paramètres!$A$23,"Belfort/Montbéliard",IF(Paramètres!$E$3=Paramètres!$A$24,"Belfort","Franche-Comté")),IF(COUNTIF(Paramètres!J:J,E599)=1,IF(Paramètres!$E$3=Paramètres!$A$25,"Franche-Comté","Haute-Saône"),IF(COUNTIF(Paramètres!K:K,E599)=1,IF(Paramètres!$E$3=Paramètres!$A$25,"Franche-Comté","Jura"),IF(COUNTIF(Paramètres!G:G,E599)=1,IF(Paramètres!$E$3=Paramètres!$A$23,"Besançon",IF(Paramètres!$E$3=Paramètres!$A$24,"Doubs","Franche-Comté")),"*** INCONNU ***"))))))</f>
        <v>Franche-Comté</v>
      </c>
      <c r="G599" s="37">
        <f>LOOKUP(Z599-Paramètres!$E$1,Paramètres!$A$1:$A$20)</f>
        <v>-60</v>
      </c>
      <c r="H599" s="37" t="str">
        <f>LOOKUP(G599,Paramètres!$A$1:$B$20)</f>
        <v>V2</v>
      </c>
      <c r="I599" s="37">
        <f t="shared" si="99"/>
        <v>5</v>
      </c>
      <c r="J599" s="116">
        <v>500</v>
      </c>
      <c r="K599" s="25" t="s">
        <v>742</v>
      </c>
      <c r="L599" s="47" t="s">
        <v>220</v>
      </c>
      <c r="M599" s="47" t="s">
        <v>224</v>
      </c>
      <c r="N599" s="25" t="s">
        <v>99</v>
      </c>
      <c r="O599" s="88" t="str">
        <f t="shared" si="100"/>
        <v>3D33E</v>
      </c>
      <c r="P599" s="56">
        <f t="shared" si="101"/>
        <v>2100000000</v>
      </c>
      <c r="Q599" s="56">
        <f t="shared" si="102"/>
        <v>1000000000</v>
      </c>
      <c r="R599" s="56">
        <f t="shared" si="103"/>
        <v>200000000</v>
      </c>
      <c r="S599" s="56">
        <f t="shared" si="104"/>
        <v>30000000000</v>
      </c>
      <c r="T599" s="56">
        <f t="shared" si="105"/>
        <v>33300000000</v>
      </c>
      <c r="U599" s="57" t="str">
        <f t="shared" si="106"/>
        <v>3D</v>
      </c>
      <c r="V599" s="58">
        <f t="shared" si="107"/>
        <v>3300000000</v>
      </c>
      <c r="W599" s="57" t="str">
        <f t="shared" si="108"/>
        <v>3D33E</v>
      </c>
      <c r="X599" s="58">
        <f t="shared" si="109"/>
        <v>0</v>
      </c>
      <c r="Y599" s="36" t="str">
        <f ca="1">LOOKUP(G599,Paramètres!$A$1:$A$20,Paramètres!$C$1:$C$21)</f>
        <v>+18</v>
      </c>
      <c r="Z599" s="25">
        <v>1960</v>
      </c>
      <c r="AA599" s="25"/>
      <c r="AB599" s="59"/>
      <c r="AC599" s="42"/>
      <c r="AD599" s="42" t="str">
        <f>IF(ISNA(VLOOKUP(D599,'Liste en forme Garçons'!$C:$C,1,FALSE)),"","*")</f>
        <v/>
      </c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</row>
    <row r="600" spans="1:46" s="43" customFormat="1" x14ac:dyDescent="0.35">
      <c r="A600" s="65"/>
      <c r="B600" s="32" t="s">
        <v>95</v>
      </c>
      <c r="C600" s="32" t="s">
        <v>96</v>
      </c>
      <c r="D600" s="138" t="s">
        <v>1559</v>
      </c>
      <c r="E600" s="49" t="s">
        <v>60</v>
      </c>
      <c r="F600" s="97" t="str">
        <f>IF(E600="","",IF(COUNTIF(Paramètres!H:H,E600)=1,IF(Paramètres!$E$3=Paramètres!$A$23,"Belfort/Montbéliard",IF(Paramètres!$E$3=Paramètres!$A$24,"Doubs","Franche-Comté")),IF(COUNTIF(Paramètres!I:I,E600)=1,IF(Paramètres!$E$3=Paramètres!$A$23,"Belfort/Montbéliard",IF(Paramètres!$E$3=Paramètres!$A$24,"Belfort","Franche-Comté")),IF(COUNTIF(Paramètres!J:J,E600)=1,IF(Paramètres!$E$3=Paramètres!$A$25,"Franche-Comté","Haute-Saône"),IF(COUNTIF(Paramètres!K:K,E600)=1,IF(Paramètres!$E$3=Paramètres!$A$25,"Franche-Comté","Jura"),IF(COUNTIF(Paramètres!G:G,E600)=1,IF(Paramètres!$E$3=Paramètres!$A$23,"Besançon",IF(Paramètres!$E$3=Paramètres!$A$24,"Doubs","Franche-Comté")),"*** INCONNU ***"))))))</f>
        <v>Franche-Comté</v>
      </c>
      <c r="G600" s="37">
        <f>LOOKUP(Z600-Paramètres!$E$1,Paramètres!$A$1:$A$20)</f>
        <v>-50</v>
      </c>
      <c r="H600" s="37" t="str">
        <f>LOOKUP(G600,Paramètres!$A$1:$B$20)</f>
        <v>V1</v>
      </c>
      <c r="I600" s="37">
        <f t="shared" si="99"/>
        <v>10</v>
      </c>
      <c r="J600" s="116">
        <v>1068</v>
      </c>
      <c r="K600" s="25" t="s">
        <v>219</v>
      </c>
      <c r="L600" s="25" t="s">
        <v>187</v>
      </c>
      <c r="M600" s="25" t="s">
        <v>212</v>
      </c>
      <c r="N600" s="25" t="s">
        <v>99</v>
      </c>
      <c r="O600" s="88" t="str">
        <f t="shared" si="100"/>
        <v>14D</v>
      </c>
      <c r="P600" s="56">
        <f t="shared" si="101"/>
        <v>2000000000</v>
      </c>
      <c r="Q600" s="56">
        <f t="shared" si="102"/>
        <v>8000000000</v>
      </c>
      <c r="R600" s="56">
        <f t="shared" si="103"/>
        <v>100000000000</v>
      </c>
      <c r="S600" s="56">
        <f t="shared" si="104"/>
        <v>30000000000</v>
      </c>
      <c r="T600" s="56">
        <f t="shared" si="105"/>
        <v>140000000000</v>
      </c>
      <c r="U600" s="57" t="str">
        <f t="shared" si="106"/>
        <v>14D</v>
      </c>
      <c r="V600" s="58">
        <f t="shared" si="107"/>
        <v>0</v>
      </c>
      <c r="W600" s="57" t="str">
        <f t="shared" si="108"/>
        <v>14D</v>
      </c>
      <c r="X600" s="58">
        <f t="shared" si="109"/>
        <v>0</v>
      </c>
      <c r="Y600" s="36" t="str">
        <f ca="1">LOOKUP(G600,Paramètres!$A$1:$A$20,Paramètres!$C$1:$C$21)</f>
        <v>+18</v>
      </c>
      <c r="Z600" s="25">
        <v>1966</v>
      </c>
      <c r="AA600" s="25"/>
      <c r="AB600" s="59"/>
      <c r="AC600" s="42"/>
      <c r="AD600" s="42" t="str">
        <f>IF(ISNA(VLOOKUP(D600,'Liste en forme Garçons'!$C:$C,1,FALSE)),"","*")</f>
        <v/>
      </c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</row>
    <row r="601" spans="1:46" s="43" customFormat="1" x14ac:dyDescent="0.35">
      <c r="A601" s="65"/>
      <c r="B601" s="32" t="s">
        <v>296</v>
      </c>
      <c r="C601" s="32" t="s">
        <v>410</v>
      </c>
      <c r="D601" s="138" t="s">
        <v>1224</v>
      </c>
      <c r="E601" s="49" t="s">
        <v>332</v>
      </c>
      <c r="F601" s="97" t="str">
        <f>IF(E601="","",IF(COUNTIF(Paramètres!H:H,E601)=1,IF(Paramètres!$E$3=Paramètres!$A$23,"Belfort/Montbéliard",IF(Paramètres!$E$3=Paramètres!$A$24,"Doubs","Franche-Comté")),IF(COUNTIF(Paramètres!I:I,E601)=1,IF(Paramètres!$E$3=Paramètres!$A$23,"Belfort/Montbéliard",IF(Paramètres!$E$3=Paramètres!$A$24,"Belfort","Franche-Comté")),IF(COUNTIF(Paramètres!J:J,E601)=1,IF(Paramètres!$E$3=Paramètres!$A$25,"Franche-Comté","Haute-Saône"),IF(COUNTIF(Paramètres!K:K,E601)=1,IF(Paramètres!$E$3=Paramètres!$A$25,"Franche-Comté","Jura"),IF(COUNTIF(Paramètres!G:G,E601)=1,IF(Paramètres!$E$3=Paramètres!$A$23,"Besançon",IF(Paramètres!$E$3=Paramètres!$A$24,"Doubs","Franche-Comté")),"*** INCONNU ***"))))))</f>
        <v>Franche-Comté</v>
      </c>
      <c r="G601" s="37">
        <f>LOOKUP(Z601-Paramètres!$E$1,Paramètres!$A$1:$A$20)</f>
        <v>-60</v>
      </c>
      <c r="H601" s="37" t="str">
        <f>LOOKUP(G601,Paramètres!$A$1:$B$20)</f>
        <v>V2</v>
      </c>
      <c r="I601" s="37">
        <f t="shared" si="99"/>
        <v>9</v>
      </c>
      <c r="J601" s="116">
        <v>936</v>
      </c>
      <c r="K601" s="25" t="s">
        <v>189</v>
      </c>
      <c r="L601" s="25" t="s">
        <v>190</v>
      </c>
      <c r="M601" s="25">
        <v>0</v>
      </c>
      <c r="N601" s="25" t="s">
        <v>217</v>
      </c>
      <c r="O601" s="88" t="str">
        <f t="shared" si="100"/>
        <v>95E</v>
      </c>
      <c r="P601" s="56">
        <f t="shared" si="101"/>
        <v>1500000000</v>
      </c>
      <c r="Q601" s="56">
        <f t="shared" si="102"/>
        <v>5000000000</v>
      </c>
      <c r="R601" s="56">
        <f t="shared" si="103"/>
        <v>0</v>
      </c>
      <c r="S601" s="56">
        <f t="shared" si="104"/>
        <v>3000000000</v>
      </c>
      <c r="T601" s="56">
        <f t="shared" si="105"/>
        <v>9500000000</v>
      </c>
      <c r="U601" s="57" t="str">
        <f t="shared" si="106"/>
        <v>95E</v>
      </c>
      <c r="V601" s="58">
        <f t="shared" si="107"/>
        <v>0</v>
      </c>
      <c r="W601" s="57" t="str">
        <f t="shared" si="108"/>
        <v>95E</v>
      </c>
      <c r="X601" s="58">
        <f t="shared" si="109"/>
        <v>0</v>
      </c>
      <c r="Y601" s="36" t="str">
        <f ca="1">LOOKUP(G601,Paramètres!$A$1:$A$20,Paramètres!$C$1:$C$21)</f>
        <v>+18</v>
      </c>
      <c r="Z601" s="25">
        <v>1956</v>
      </c>
      <c r="AA601" s="25"/>
      <c r="AB601" s="59"/>
      <c r="AC601" s="42"/>
      <c r="AD601" s="42" t="str">
        <f>IF(ISNA(VLOOKUP(D601,'Liste en forme Garçons'!$C:$C,1,FALSE)),"","*")</f>
        <v/>
      </c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</row>
    <row r="602" spans="1:46" s="43" customFormat="1" x14ac:dyDescent="0.35">
      <c r="A602" s="65"/>
      <c r="B602" s="32" t="s">
        <v>455</v>
      </c>
      <c r="C602" s="32" t="s">
        <v>963</v>
      </c>
      <c r="D602" s="138" t="s">
        <v>1331</v>
      </c>
      <c r="E602" s="33" t="s">
        <v>1019</v>
      </c>
      <c r="F602" s="97" t="str">
        <f>IF(E602="","",IF(COUNTIF(Paramètres!H:H,E602)=1,IF(Paramètres!$E$3=Paramètres!$A$23,"Belfort/Montbéliard",IF(Paramètres!$E$3=Paramètres!$A$24,"Doubs","Franche-Comté")),IF(COUNTIF(Paramètres!I:I,E602)=1,IF(Paramètres!$E$3=Paramètres!$A$23,"Belfort/Montbéliard",IF(Paramètres!$E$3=Paramètres!$A$24,"Belfort","Franche-Comté")),IF(COUNTIF(Paramètres!J:J,E602)=1,IF(Paramètres!$E$3=Paramètres!$A$25,"Franche-Comté","Haute-Saône"),IF(COUNTIF(Paramètres!K:K,E602)=1,IF(Paramètres!$E$3=Paramètres!$A$25,"Franche-Comté","Jura"),IF(COUNTIF(Paramètres!G:G,E602)=1,IF(Paramètres!$E$3=Paramètres!$A$23,"Besançon",IF(Paramètres!$E$3=Paramètres!$A$24,"Doubs","Franche-Comté")),"*** INCONNU ***"))))))</f>
        <v>Franche-Comté</v>
      </c>
      <c r="G602" s="37">
        <f>LOOKUP(Z602-Paramètres!$E$1,Paramètres!$A$1:$A$20)</f>
        <v>-40</v>
      </c>
      <c r="H602" s="37" t="str">
        <f>LOOKUP(G602,Paramètres!$A$1:$B$20)</f>
        <v>S</v>
      </c>
      <c r="I602" s="37">
        <f t="shared" si="99"/>
        <v>6</v>
      </c>
      <c r="J602" s="116">
        <v>609</v>
      </c>
      <c r="K602" s="25" t="s">
        <v>220</v>
      </c>
      <c r="L602" s="47" t="s">
        <v>219</v>
      </c>
      <c r="M602" s="47" t="s">
        <v>190</v>
      </c>
      <c r="N602" s="25" t="s">
        <v>184</v>
      </c>
      <c r="O602" s="88" t="str">
        <f t="shared" si="100"/>
        <v>5D80E</v>
      </c>
      <c r="P602" s="56">
        <f t="shared" si="101"/>
        <v>1000000000</v>
      </c>
      <c r="Q602" s="56">
        <f t="shared" si="102"/>
        <v>2000000000</v>
      </c>
      <c r="R602" s="56">
        <f t="shared" si="103"/>
        <v>5000000000</v>
      </c>
      <c r="S602" s="56">
        <f t="shared" si="104"/>
        <v>50000000000</v>
      </c>
      <c r="T602" s="56">
        <f t="shared" si="105"/>
        <v>58000000000</v>
      </c>
      <c r="U602" s="57" t="str">
        <f t="shared" si="106"/>
        <v>5D</v>
      </c>
      <c r="V602" s="58">
        <f t="shared" si="107"/>
        <v>8000000000</v>
      </c>
      <c r="W602" s="57" t="str">
        <f t="shared" si="108"/>
        <v>5D80E</v>
      </c>
      <c r="X602" s="58">
        <f t="shared" si="109"/>
        <v>0</v>
      </c>
      <c r="Y602" s="36" t="str">
        <f ca="1">LOOKUP(G602,Paramètres!$A$1:$A$20,Paramètres!$C$1:$C$21)</f>
        <v>+18</v>
      </c>
      <c r="Z602" s="25">
        <v>1981</v>
      </c>
      <c r="AA602" s="25"/>
      <c r="AB602" s="59"/>
      <c r="AC602" s="42"/>
      <c r="AD602" s="42" t="str">
        <f>IF(ISNA(VLOOKUP(D602,'Liste en forme Garçons'!$C:$C,1,FALSE)),"","*")</f>
        <v/>
      </c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</row>
    <row r="603" spans="1:46" s="43" customFormat="1" x14ac:dyDescent="0.35">
      <c r="A603" s="65"/>
      <c r="B603" s="48" t="s">
        <v>339</v>
      </c>
      <c r="C603" s="32" t="s">
        <v>338</v>
      </c>
      <c r="D603" s="137" t="s">
        <v>1727</v>
      </c>
      <c r="E603" s="49" t="s">
        <v>331</v>
      </c>
      <c r="F603" s="97" t="str">
        <f>IF(E603="","",IF(COUNTIF(Paramètres!H:H,E603)=1,IF(Paramètres!$E$3=Paramètres!$A$23,"Belfort/Montbéliard",IF(Paramètres!$E$3=Paramètres!$A$24,"Doubs","Franche-Comté")),IF(COUNTIF(Paramètres!I:I,E603)=1,IF(Paramètres!$E$3=Paramètres!$A$23,"Belfort/Montbéliard",IF(Paramètres!$E$3=Paramètres!$A$24,"Belfort","Franche-Comté")),IF(COUNTIF(Paramètres!J:J,E603)=1,IF(Paramètres!$E$3=Paramètres!$A$25,"Franche-Comté","Haute-Saône"),IF(COUNTIF(Paramètres!K:K,E603)=1,IF(Paramètres!$E$3=Paramètres!$A$25,"Franche-Comté","Jura"),IF(COUNTIF(Paramètres!G:G,E603)=1,IF(Paramètres!$E$3=Paramètres!$A$23,"Besançon",IF(Paramètres!$E$3=Paramètres!$A$24,"Doubs","Franche-Comté")),"*** INCONNU ***"))))))</f>
        <v>Franche-Comté</v>
      </c>
      <c r="G603" s="37">
        <f>LOOKUP(Z603-Paramètres!$E$1,Paramètres!$A$1:$A$20)</f>
        <v>-19</v>
      </c>
      <c r="H603" s="37" t="str">
        <f>LOOKUP(G603,Paramètres!$A$1:$B$20)</f>
        <v>S</v>
      </c>
      <c r="I603" s="37">
        <f t="shared" si="99"/>
        <v>5</v>
      </c>
      <c r="J603" s="117">
        <v>500</v>
      </c>
      <c r="K603" s="50" t="s">
        <v>220</v>
      </c>
      <c r="L603" s="50" t="s">
        <v>220</v>
      </c>
      <c r="M603" s="47" t="s">
        <v>224</v>
      </c>
      <c r="N603" s="47">
        <v>0</v>
      </c>
      <c r="O603" s="88" t="str">
        <f t="shared" si="100"/>
        <v>22E</v>
      </c>
      <c r="P603" s="56">
        <f t="shared" si="101"/>
        <v>1000000000</v>
      </c>
      <c r="Q603" s="56">
        <f t="shared" si="102"/>
        <v>1000000000</v>
      </c>
      <c r="R603" s="56">
        <f t="shared" si="103"/>
        <v>200000000</v>
      </c>
      <c r="S603" s="56">
        <f t="shared" si="104"/>
        <v>0</v>
      </c>
      <c r="T603" s="56">
        <f t="shared" si="105"/>
        <v>2200000000</v>
      </c>
      <c r="U603" s="57" t="str">
        <f t="shared" si="106"/>
        <v>22E</v>
      </c>
      <c r="V603" s="58">
        <f t="shared" si="107"/>
        <v>0</v>
      </c>
      <c r="W603" s="57" t="str">
        <f t="shared" si="108"/>
        <v>22E</v>
      </c>
      <c r="X603" s="58">
        <f t="shared" si="109"/>
        <v>0</v>
      </c>
      <c r="Y603" s="36" t="str">
        <f ca="1">LOOKUP(G603,Paramètres!$A$1:$A$20,Paramètres!$C$1:$C$21)</f>
        <v>+18</v>
      </c>
      <c r="Z603" s="25">
        <v>1997</v>
      </c>
      <c r="AA603" s="25"/>
      <c r="AB603" s="59"/>
      <c r="AC603" s="42"/>
      <c r="AD603" s="42" t="str">
        <f>IF(ISNA(VLOOKUP(D603,'Liste en forme Garçons'!$C:$C,1,FALSE)),"","*")</f>
        <v/>
      </c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</row>
    <row r="604" spans="1:46" s="43" customFormat="1" x14ac:dyDescent="0.35">
      <c r="A604" s="65"/>
      <c r="B604" s="48" t="s">
        <v>354</v>
      </c>
      <c r="C604" s="32" t="s">
        <v>538</v>
      </c>
      <c r="D604" s="137" t="s">
        <v>1231</v>
      </c>
      <c r="E604" s="49" t="s">
        <v>334</v>
      </c>
      <c r="F604" s="97" t="str">
        <f>IF(E604="","",IF(COUNTIF(Paramètres!H:H,E604)=1,IF(Paramètres!$E$3=Paramètres!$A$23,"Belfort/Montbéliard",IF(Paramètres!$E$3=Paramètres!$A$24,"Doubs","Franche-Comté")),IF(COUNTIF(Paramètres!I:I,E604)=1,IF(Paramètres!$E$3=Paramètres!$A$23,"Belfort/Montbéliard",IF(Paramètres!$E$3=Paramètres!$A$24,"Belfort","Franche-Comté")),IF(COUNTIF(Paramètres!J:J,E604)=1,IF(Paramètres!$E$3=Paramètres!$A$25,"Franche-Comté","Haute-Saône"),IF(COUNTIF(Paramètres!K:K,E604)=1,IF(Paramètres!$E$3=Paramètres!$A$25,"Franche-Comté","Jura"),IF(COUNTIF(Paramètres!G:G,E604)=1,IF(Paramètres!$E$3=Paramètres!$A$23,"Besançon",IF(Paramètres!$E$3=Paramètres!$A$24,"Doubs","Franche-Comté")),"*** INCONNU ***"))))))</f>
        <v>Franche-Comté</v>
      </c>
      <c r="G604" s="37">
        <f>LOOKUP(Z604-Paramètres!$E$1,Paramètres!$A$1:$A$20)</f>
        <v>-40</v>
      </c>
      <c r="H604" s="37" t="str">
        <f>LOOKUP(G604,Paramètres!$A$1:$B$20)</f>
        <v>S</v>
      </c>
      <c r="I604" s="37">
        <f t="shared" si="99"/>
        <v>7</v>
      </c>
      <c r="J604" s="117">
        <v>784</v>
      </c>
      <c r="K604" s="47" t="s">
        <v>113</v>
      </c>
      <c r="L604" s="47" t="s">
        <v>191</v>
      </c>
      <c r="M604" s="47">
        <v>0</v>
      </c>
      <c r="N604" s="47">
        <v>0</v>
      </c>
      <c r="O604" s="88" t="str">
        <f t="shared" si="100"/>
        <v>42E</v>
      </c>
      <c r="P604" s="56">
        <f t="shared" si="101"/>
        <v>700000000</v>
      </c>
      <c r="Q604" s="56">
        <f t="shared" si="102"/>
        <v>3500000000</v>
      </c>
      <c r="R604" s="56">
        <f t="shared" si="103"/>
        <v>0</v>
      </c>
      <c r="S604" s="56">
        <f t="shared" si="104"/>
        <v>0</v>
      </c>
      <c r="T604" s="56">
        <f t="shared" si="105"/>
        <v>4200000000</v>
      </c>
      <c r="U604" s="57" t="str">
        <f t="shared" si="106"/>
        <v>42E</v>
      </c>
      <c r="V604" s="58">
        <f t="shared" si="107"/>
        <v>0</v>
      </c>
      <c r="W604" s="57" t="str">
        <f t="shared" si="108"/>
        <v>42E</v>
      </c>
      <c r="X604" s="58">
        <f t="shared" si="109"/>
        <v>0</v>
      </c>
      <c r="Y604" s="36" t="str">
        <f ca="1">LOOKUP(G604,Paramètres!$A$1:$A$20,Paramètres!$C$1:$C$21)</f>
        <v>+18</v>
      </c>
      <c r="Z604" s="25">
        <v>1982</v>
      </c>
      <c r="AA604" s="25"/>
      <c r="AB604" s="59"/>
      <c r="AC604" s="42"/>
      <c r="AD604" s="42" t="str">
        <f>IF(ISNA(VLOOKUP(D604,'Liste en forme Garçons'!$C:$C,1,FALSE)),"","*")</f>
        <v/>
      </c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</row>
    <row r="605" spans="1:46" s="43" customFormat="1" x14ac:dyDescent="0.35">
      <c r="A605" s="65"/>
      <c r="B605" s="32" t="s">
        <v>342</v>
      </c>
      <c r="C605" s="32" t="s">
        <v>537</v>
      </c>
      <c r="D605" s="138" t="s">
        <v>1784</v>
      </c>
      <c r="E605" s="33" t="s">
        <v>330</v>
      </c>
      <c r="F605" s="97" t="str">
        <f>IF(E605="","",IF(COUNTIF(Paramètres!H:H,E605)=1,IF(Paramètres!$E$3=Paramètres!$A$23,"Belfort/Montbéliard",IF(Paramètres!$E$3=Paramètres!$A$24,"Doubs","Franche-Comté")),IF(COUNTIF(Paramètres!I:I,E605)=1,IF(Paramètres!$E$3=Paramètres!$A$23,"Belfort/Montbéliard",IF(Paramètres!$E$3=Paramètres!$A$24,"Belfort","Franche-Comté")),IF(COUNTIF(Paramètres!J:J,E605)=1,IF(Paramètres!$E$3=Paramètres!$A$25,"Franche-Comté","Haute-Saône"),IF(COUNTIF(Paramètres!K:K,E605)=1,IF(Paramètres!$E$3=Paramètres!$A$25,"Franche-Comté","Jura"),IF(COUNTIF(Paramètres!G:G,E605)=1,IF(Paramètres!$E$3=Paramètres!$A$23,"Besançon",IF(Paramètres!$E$3=Paramètres!$A$24,"Doubs","Franche-Comté")),"*** INCONNU ***"))))))</f>
        <v>Franche-Comté</v>
      </c>
      <c r="G605" s="37">
        <f>LOOKUP(Z605-Paramètres!$E$1,Paramètres!$A$1:$A$20)</f>
        <v>-19</v>
      </c>
      <c r="H605" s="37" t="str">
        <f>LOOKUP(G605,Paramètres!$A$1:$B$20)</f>
        <v>S</v>
      </c>
      <c r="I605" s="37">
        <f t="shared" si="99"/>
        <v>6</v>
      </c>
      <c r="J605" s="116">
        <v>665</v>
      </c>
      <c r="K605" s="25" t="s">
        <v>224</v>
      </c>
      <c r="L605" s="47" t="s">
        <v>224</v>
      </c>
      <c r="M605" s="47" t="s">
        <v>644</v>
      </c>
      <c r="N605" s="25">
        <v>0</v>
      </c>
      <c r="O605" s="88" t="str">
        <f t="shared" si="100"/>
        <v>16E</v>
      </c>
      <c r="P605" s="56">
        <f t="shared" si="101"/>
        <v>200000000</v>
      </c>
      <c r="Q605" s="56">
        <f t="shared" si="102"/>
        <v>200000000</v>
      </c>
      <c r="R605" s="56">
        <f t="shared" si="103"/>
        <v>1200000000</v>
      </c>
      <c r="S605" s="56">
        <f t="shared" si="104"/>
        <v>0</v>
      </c>
      <c r="T605" s="56">
        <f t="shared" si="105"/>
        <v>1600000000</v>
      </c>
      <c r="U605" s="57" t="str">
        <f t="shared" si="106"/>
        <v>16E</v>
      </c>
      <c r="V605" s="58">
        <f t="shared" si="107"/>
        <v>0</v>
      </c>
      <c r="W605" s="57" t="str">
        <f t="shared" si="108"/>
        <v>16E</v>
      </c>
      <c r="X605" s="58">
        <f t="shared" si="109"/>
        <v>0</v>
      </c>
      <c r="Y605" s="36" t="str">
        <f ca="1">LOOKUP(G605,Paramètres!$A$1:$A$20,Paramètres!$C$1:$C$21)</f>
        <v>+18</v>
      </c>
      <c r="Z605" s="25">
        <v>1997</v>
      </c>
      <c r="AA605" s="25"/>
      <c r="AB605" s="59"/>
      <c r="AC605" s="42"/>
      <c r="AD605" s="42" t="str">
        <f>IF(ISNA(VLOOKUP(D605,'Liste en forme Garçons'!$C:$C,1,FALSE)),"","*")</f>
        <v/>
      </c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</row>
    <row r="606" spans="1:46" s="43" customFormat="1" x14ac:dyDescent="0.35">
      <c r="A606" s="65"/>
      <c r="B606" s="32" t="s">
        <v>13</v>
      </c>
      <c r="C606" s="32" t="s">
        <v>911</v>
      </c>
      <c r="D606" s="138" t="s">
        <v>1542</v>
      </c>
      <c r="E606" s="33" t="s">
        <v>1013</v>
      </c>
      <c r="F606" s="97" t="str">
        <f>IF(E606="","",IF(COUNTIF(Paramètres!H:H,E606)=1,IF(Paramètres!$E$3=Paramètres!$A$23,"Belfort/Montbéliard",IF(Paramètres!$E$3=Paramètres!$A$24,"Doubs","Franche-Comté")),IF(COUNTIF(Paramètres!I:I,E606)=1,IF(Paramètres!$E$3=Paramètres!$A$23,"Belfort/Montbéliard",IF(Paramètres!$E$3=Paramètres!$A$24,"Belfort","Franche-Comté")),IF(COUNTIF(Paramètres!J:J,E606)=1,IF(Paramètres!$E$3=Paramètres!$A$25,"Franche-Comté","Haute-Saône"),IF(COUNTIF(Paramètres!K:K,E606)=1,IF(Paramètres!$E$3=Paramètres!$A$25,"Franche-Comté","Jura"),IF(COUNTIF(Paramètres!G:G,E606)=1,IF(Paramètres!$E$3=Paramètres!$A$23,"Besançon",IF(Paramètres!$E$3=Paramètres!$A$24,"Doubs","Franche-Comté")),"*** INCONNU ***"))))))</f>
        <v>Franche-Comté</v>
      </c>
      <c r="G606" s="37">
        <f>LOOKUP(Z606-Paramètres!$E$1,Paramètres!$A$1:$A$20)</f>
        <v>-40</v>
      </c>
      <c r="H606" s="37" t="str">
        <f>LOOKUP(G606,Paramètres!$A$1:$B$20)</f>
        <v>S</v>
      </c>
      <c r="I606" s="37">
        <f t="shared" si="99"/>
        <v>5</v>
      </c>
      <c r="J606" s="116">
        <v>500</v>
      </c>
      <c r="K606" s="25" t="s">
        <v>224</v>
      </c>
      <c r="L606" s="47">
        <v>0</v>
      </c>
      <c r="M606" s="47">
        <v>0</v>
      </c>
      <c r="N606" s="25" t="s">
        <v>214</v>
      </c>
      <c r="O606" s="88" t="str">
        <f t="shared" si="100"/>
        <v>4D2E</v>
      </c>
      <c r="P606" s="56">
        <f t="shared" si="101"/>
        <v>200000000</v>
      </c>
      <c r="Q606" s="56">
        <f t="shared" si="102"/>
        <v>0</v>
      </c>
      <c r="R606" s="56">
        <f t="shared" si="103"/>
        <v>0</v>
      </c>
      <c r="S606" s="56">
        <f t="shared" si="104"/>
        <v>40000000000</v>
      </c>
      <c r="T606" s="56">
        <f t="shared" si="105"/>
        <v>40200000000</v>
      </c>
      <c r="U606" s="57" t="str">
        <f t="shared" si="106"/>
        <v>4D</v>
      </c>
      <c r="V606" s="58">
        <f t="shared" si="107"/>
        <v>200000000</v>
      </c>
      <c r="W606" s="57" t="str">
        <f t="shared" si="108"/>
        <v>4D2E</v>
      </c>
      <c r="X606" s="58">
        <f t="shared" si="109"/>
        <v>0</v>
      </c>
      <c r="Y606" s="36" t="str">
        <f ca="1">LOOKUP(G606,Paramètres!$A$1:$A$20,Paramètres!$C$1:$C$21)</f>
        <v>+18</v>
      </c>
      <c r="Z606" s="25">
        <v>1984</v>
      </c>
      <c r="AA606" s="25"/>
      <c r="AB606" s="59"/>
      <c r="AC606" s="42"/>
      <c r="AD606" s="42" t="str">
        <f>IF(ISNA(VLOOKUP(D606,'Liste en forme Garçons'!$C:$C,1,FALSE)),"","*")</f>
        <v/>
      </c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</row>
    <row r="607" spans="1:46" s="43" customFormat="1" x14ac:dyDescent="0.35">
      <c r="A607" s="65"/>
      <c r="B607" s="32" t="s">
        <v>296</v>
      </c>
      <c r="C607" s="32" t="s">
        <v>299</v>
      </c>
      <c r="D607" s="138" t="s">
        <v>1719</v>
      </c>
      <c r="E607" s="49" t="s">
        <v>45</v>
      </c>
      <c r="F607" s="97" t="str">
        <f>IF(E607="","",IF(COUNTIF(Paramètres!H:H,E607)=1,IF(Paramètres!$E$3=Paramètres!$A$23,"Belfort/Montbéliard",IF(Paramètres!$E$3=Paramètres!$A$24,"Doubs","Franche-Comté")),IF(COUNTIF(Paramètres!I:I,E607)=1,IF(Paramètres!$E$3=Paramètres!$A$23,"Belfort/Montbéliard",IF(Paramètres!$E$3=Paramètres!$A$24,"Belfort","Franche-Comté")),IF(COUNTIF(Paramètres!J:J,E607)=1,IF(Paramètres!$E$3=Paramètres!$A$25,"Franche-Comté","Haute-Saône"),IF(COUNTIF(Paramètres!K:K,E607)=1,IF(Paramètres!$E$3=Paramètres!$A$25,"Franche-Comté","Jura"),IF(COUNTIF(Paramètres!G:G,E607)=1,IF(Paramètres!$E$3=Paramètres!$A$23,"Besançon",IF(Paramètres!$E$3=Paramètres!$A$24,"Doubs","Franche-Comté")),"*** INCONNU ***"))))))</f>
        <v>Franche-Comté</v>
      </c>
      <c r="G607" s="37">
        <f>LOOKUP(Z607-Paramètres!$E$1,Paramètres!$A$1:$A$20)</f>
        <v>-50</v>
      </c>
      <c r="H607" s="37" t="str">
        <f>LOOKUP(G607,Paramètres!$A$1:$B$20)</f>
        <v>V1</v>
      </c>
      <c r="I607" s="37">
        <f t="shared" si="99"/>
        <v>10</v>
      </c>
      <c r="J607" s="116">
        <v>1054</v>
      </c>
      <c r="K607" s="25" t="s">
        <v>226</v>
      </c>
      <c r="L607" s="25" t="s">
        <v>188</v>
      </c>
      <c r="M607" s="25" t="s">
        <v>216</v>
      </c>
      <c r="N607" s="25" t="s">
        <v>213</v>
      </c>
      <c r="O607" s="88" t="str">
        <f t="shared" si="100"/>
        <v>8D6E</v>
      </c>
      <c r="P607" s="56">
        <f t="shared" si="101"/>
        <v>100000000</v>
      </c>
      <c r="Q607" s="56">
        <f t="shared" si="102"/>
        <v>4000000000</v>
      </c>
      <c r="R607" s="56">
        <f t="shared" si="103"/>
        <v>6500000000</v>
      </c>
      <c r="S607" s="56">
        <f t="shared" si="104"/>
        <v>70000000000</v>
      </c>
      <c r="T607" s="56">
        <f t="shared" si="105"/>
        <v>80600000000</v>
      </c>
      <c r="U607" s="57" t="str">
        <f t="shared" si="106"/>
        <v>8D</v>
      </c>
      <c r="V607" s="58">
        <f t="shared" si="107"/>
        <v>600000000</v>
      </c>
      <c r="W607" s="57" t="str">
        <f t="shared" si="108"/>
        <v>8D6E</v>
      </c>
      <c r="X607" s="58">
        <f t="shared" si="109"/>
        <v>0</v>
      </c>
      <c r="Y607" s="36" t="str">
        <f ca="1">LOOKUP(G607,Paramètres!$A$1:$A$20,Paramètres!$C$1:$C$21)</f>
        <v>+18</v>
      </c>
      <c r="Z607" s="25">
        <v>1970</v>
      </c>
      <c r="AA607" s="25"/>
      <c r="AB607" s="59"/>
      <c r="AC607" s="42"/>
      <c r="AD607" s="42" t="str">
        <f>IF(ISNA(VLOOKUP(D607,'Liste en forme Garçons'!$C:$C,1,FALSE)),"","*")</f>
        <v/>
      </c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</row>
    <row r="608" spans="1:46" s="43" customFormat="1" x14ac:dyDescent="0.35">
      <c r="A608" s="65"/>
      <c r="B608" s="32" t="s">
        <v>9</v>
      </c>
      <c r="C608" s="32" t="s">
        <v>85</v>
      </c>
      <c r="D608" s="138" t="s">
        <v>1534</v>
      </c>
      <c r="E608" s="49" t="s">
        <v>1120</v>
      </c>
      <c r="F608" s="97" t="str">
        <f>IF(E608="","",IF(COUNTIF(Paramètres!H:H,E608)=1,IF(Paramètres!$E$3=Paramètres!$A$23,"Belfort/Montbéliard",IF(Paramètres!$E$3=Paramètres!$A$24,"Doubs","Franche-Comté")),IF(COUNTIF(Paramètres!I:I,E608)=1,IF(Paramètres!$E$3=Paramètres!$A$23,"Belfort/Montbéliard",IF(Paramètres!$E$3=Paramètres!$A$24,"Belfort","Franche-Comté")),IF(COUNTIF(Paramètres!J:J,E608)=1,IF(Paramètres!$E$3=Paramètres!$A$25,"Franche-Comté","Haute-Saône"),IF(COUNTIF(Paramètres!K:K,E608)=1,IF(Paramètres!$E$3=Paramètres!$A$25,"Franche-Comté","Jura"),IF(COUNTIF(Paramètres!G:G,E608)=1,IF(Paramètres!$E$3=Paramètres!$A$23,"Besançon",IF(Paramètres!$E$3=Paramètres!$A$24,"Doubs","Franche-Comté")),"*** INCONNU ***"))))))</f>
        <v>Franche-Comté</v>
      </c>
      <c r="G608" s="37">
        <f>LOOKUP(Z608-Paramètres!$E$1,Paramètres!$A$1:$A$20)</f>
        <v>-40</v>
      </c>
      <c r="H608" s="37" t="str">
        <f>LOOKUP(G608,Paramètres!$A$1:$B$20)</f>
        <v>S</v>
      </c>
      <c r="I608" s="37">
        <f t="shared" si="99"/>
        <v>8</v>
      </c>
      <c r="J608" s="116">
        <v>807</v>
      </c>
      <c r="K608" s="25" t="s">
        <v>98</v>
      </c>
      <c r="L608" s="25" t="s">
        <v>222</v>
      </c>
      <c r="M608" s="25" t="s">
        <v>220</v>
      </c>
      <c r="N608" s="25" t="s">
        <v>223</v>
      </c>
      <c r="O608" s="88" t="str">
        <f t="shared" si="100"/>
        <v>17E80F</v>
      </c>
      <c r="P608" s="56">
        <f t="shared" si="101"/>
        <v>80000000</v>
      </c>
      <c r="Q608" s="56">
        <f t="shared" si="102"/>
        <v>400000000</v>
      </c>
      <c r="R608" s="56">
        <f t="shared" si="103"/>
        <v>1000000000</v>
      </c>
      <c r="S608" s="56">
        <f t="shared" si="104"/>
        <v>300000000</v>
      </c>
      <c r="T608" s="56">
        <f t="shared" si="105"/>
        <v>1780000000</v>
      </c>
      <c r="U608" s="57" t="str">
        <f t="shared" si="106"/>
        <v>17E</v>
      </c>
      <c r="V608" s="58">
        <f t="shared" si="107"/>
        <v>80000000</v>
      </c>
      <c r="W608" s="57" t="str">
        <f t="shared" si="108"/>
        <v>17E80F</v>
      </c>
      <c r="X608" s="58">
        <f t="shared" si="109"/>
        <v>0</v>
      </c>
      <c r="Y608" s="36" t="str">
        <f ca="1">LOOKUP(G608,Paramètres!$A$1:$A$20,Paramètres!$C$1:$C$21)</f>
        <v>+18</v>
      </c>
      <c r="Z608" s="25">
        <v>1986</v>
      </c>
      <c r="AA608" s="25"/>
      <c r="AB608" s="59"/>
      <c r="AC608" s="42"/>
      <c r="AD608" s="42" t="str">
        <f>IF(ISNA(VLOOKUP(D608,'Liste en forme Garçons'!$C:$C,1,FALSE)),"","*")</f>
        <v/>
      </c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</row>
    <row r="609" spans="1:46" s="43" customFormat="1" x14ac:dyDescent="0.35">
      <c r="A609" s="65"/>
      <c r="B609" s="32" t="s">
        <v>7</v>
      </c>
      <c r="C609" s="32" t="s">
        <v>361</v>
      </c>
      <c r="D609" s="138" t="s">
        <v>1785</v>
      </c>
      <c r="E609" s="49" t="s">
        <v>327</v>
      </c>
      <c r="F609" s="97" t="str">
        <f>IF(E609="","",IF(COUNTIF(Paramètres!H:H,E609)=1,IF(Paramètres!$E$3=Paramètres!$A$23,"Belfort/Montbéliard",IF(Paramètres!$E$3=Paramètres!$A$24,"Doubs","Franche-Comté")),IF(COUNTIF(Paramètres!I:I,E609)=1,IF(Paramètres!$E$3=Paramètres!$A$23,"Belfort/Montbéliard",IF(Paramètres!$E$3=Paramètres!$A$24,"Belfort","Franche-Comté")),IF(COUNTIF(Paramètres!J:J,E609)=1,IF(Paramètres!$E$3=Paramètres!$A$25,"Franche-Comté","Haute-Saône"),IF(COUNTIF(Paramètres!K:K,E609)=1,IF(Paramètres!$E$3=Paramètres!$A$25,"Franche-Comté","Jura"),IF(COUNTIF(Paramètres!G:G,E609)=1,IF(Paramètres!$E$3=Paramètres!$A$23,"Besançon",IF(Paramètres!$E$3=Paramètres!$A$24,"Doubs","Franche-Comté")),"*** INCONNU ***"))))))</f>
        <v>Franche-Comté</v>
      </c>
      <c r="G609" s="37">
        <f>LOOKUP(Z609-Paramètres!$E$1,Paramètres!$A$1:$A$20)</f>
        <v>-60</v>
      </c>
      <c r="H609" s="37" t="str">
        <f>LOOKUP(G609,Paramètres!$A$1:$B$20)</f>
        <v>V2</v>
      </c>
      <c r="I609" s="37">
        <f t="shared" si="99"/>
        <v>5</v>
      </c>
      <c r="J609" s="116">
        <v>564</v>
      </c>
      <c r="K609" s="25" t="s">
        <v>558</v>
      </c>
      <c r="L609" s="25" t="s">
        <v>221</v>
      </c>
      <c r="M609" s="25" t="s">
        <v>223</v>
      </c>
      <c r="N609" s="25">
        <v>0</v>
      </c>
      <c r="O609" s="88" t="str">
        <f t="shared" si="100"/>
        <v>8E75F</v>
      </c>
      <c r="P609" s="56">
        <f t="shared" si="101"/>
        <v>75000000</v>
      </c>
      <c r="Q609" s="56">
        <f t="shared" si="102"/>
        <v>500000000</v>
      </c>
      <c r="R609" s="56">
        <f t="shared" si="103"/>
        <v>300000000</v>
      </c>
      <c r="S609" s="56">
        <f t="shared" si="104"/>
        <v>0</v>
      </c>
      <c r="T609" s="56">
        <f t="shared" si="105"/>
        <v>875000000</v>
      </c>
      <c r="U609" s="57" t="str">
        <f t="shared" si="106"/>
        <v>8E</v>
      </c>
      <c r="V609" s="58">
        <f t="shared" si="107"/>
        <v>75000000</v>
      </c>
      <c r="W609" s="57" t="str">
        <f t="shared" si="108"/>
        <v>8E75F</v>
      </c>
      <c r="X609" s="58">
        <f t="shared" si="109"/>
        <v>0</v>
      </c>
      <c r="Y609" s="36" t="str">
        <f ca="1">LOOKUP(G609,Paramètres!$A$1:$A$20,Paramètres!$C$1:$C$21)</f>
        <v>+18</v>
      </c>
      <c r="Z609" s="25">
        <v>1961</v>
      </c>
      <c r="AA609" s="25"/>
      <c r="AB609" s="59"/>
      <c r="AC609" s="42"/>
      <c r="AD609" s="42" t="str">
        <f>IF(ISNA(VLOOKUP(D609,'Liste en forme Garçons'!$C:$C,1,FALSE)),"","*")</f>
        <v/>
      </c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</row>
    <row r="610" spans="1:46" s="43" customFormat="1" x14ac:dyDescent="0.35">
      <c r="A610" s="65"/>
      <c r="B610" s="32" t="s">
        <v>123</v>
      </c>
      <c r="C610" s="32" t="s">
        <v>556</v>
      </c>
      <c r="D610" s="138" t="s">
        <v>1745</v>
      </c>
      <c r="E610" s="33" t="s">
        <v>331</v>
      </c>
      <c r="F610" s="97" t="str">
        <f>IF(E610="","",IF(COUNTIF(Paramètres!H:H,E610)=1,IF(Paramètres!$E$3=Paramètres!$A$23,"Belfort/Montbéliard",IF(Paramètres!$E$3=Paramètres!$A$24,"Doubs","Franche-Comté")),IF(COUNTIF(Paramètres!I:I,E610)=1,IF(Paramètres!$E$3=Paramètres!$A$23,"Belfort/Montbéliard",IF(Paramètres!$E$3=Paramètres!$A$24,"Belfort","Franche-Comté")),IF(COUNTIF(Paramètres!J:J,E610)=1,IF(Paramètres!$E$3=Paramètres!$A$25,"Franche-Comté","Haute-Saône"),IF(COUNTIF(Paramètres!K:K,E610)=1,IF(Paramètres!$E$3=Paramètres!$A$25,"Franche-Comté","Jura"),IF(COUNTIF(Paramètres!G:G,E610)=1,IF(Paramètres!$E$3=Paramètres!$A$23,"Besançon",IF(Paramètres!$E$3=Paramètres!$A$24,"Doubs","Franche-Comté")),"*** INCONNU ***"))))))</f>
        <v>Franche-Comté</v>
      </c>
      <c r="G610" s="37">
        <f>LOOKUP(Z610-Paramètres!$E$1,Paramètres!$A$1:$A$20)</f>
        <v>-40</v>
      </c>
      <c r="H610" s="37" t="str">
        <f>LOOKUP(G610,Paramètres!$A$1:$B$20)</f>
        <v>S</v>
      </c>
      <c r="I610" s="37">
        <f t="shared" si="99"/>
        <v>5</v>
      </c>
      <c r="J610" s="116">
        <v>548</v>
      </c>
      <c r="K610" s="25" t="s">
        <v>194</v>
      </c>
      <c r="L610" s="47" t="s">
        <v>229</v>
      </c>
      <c r="M610" s="47">
        <v>0</v>
      </c>
      <c r="N610" s="25">
        <v>0</v>
      </c>
      <c r="O610" s="88" t="str">
        <f t="shared" si="100"/>
        <v>85F</v>
      </c>
      <c r="P610" s="56">
        <f t="shared" si="101"/>
        <v>50000000</v>
      </c>
      <c r="Q610" s="56">
        <f t="shared" si="102"/>
        <v>35000000</v>
      </c>
      <c r="R610" s="56">
        <f t="shared" si="103"/>
        <v>0</v>
      </c>
      <c r="S610" s="56">
        <f t="shared" si="104"/>
        <v>0</v>
      </c>
      <c r="T610" s="56">
        <f t="shared" si="105"/>
        <v>85000000</v>
      </c>
      <c r="U610" s="57" t="str">
        <f t="shared" si="106"/>
        <v>85F</v>
      </c>
      <c r="V610" s="58">
        <f t="shared" si="107"/>
        <v>0</v>
      </c>
      <c r="W610" s="57" t="str">
        <f t="shared" si="108"/>
        <v>85F</v>
      </c>
      <c r="X610" s="58">
        <f t="shared" si="109"/>
        <v>0</v>
      </c>
      <c r="Y610" s="36" t="str">
        <f ca="1">LOOKUP(G610,Paramètres!$A$1:$A$20,Paramètres!$C$1:$C$21)</f>
        <v>+18</v>
      </c>
      <c r="Z610" s="25">
        <v>1988</v>
      </c>
      <c r="AA610" s="25"/>
      <c r="AB610" s="59"/>
      <c r="AC610" s="42"/>
      <c r="AD610" s="42" t="str">
        <f>IF(ISNA(VLOOKUP(D610,'Liste en forme Garçons'!$C:$C,1,FALSE)),"","*")</f>
        <v/>
      </c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</row>
    <row r="611" spans="1:46" s="43" customFormat="1" x14ac:dyDescent="0.35">
      <c r="A611" s="65"/>
      <c r="B611" s="32" t="s">
        <v>267</v>
      </c>
      <c r="C611" s="32" t="s">
        <v>268</v>
      </c>
      <c r="D611" s="138" t="s">
        <v>1606</v>
      </c>
      <c r="E611" s="49" t="s">
        <v>57</v>
      </c>
      <c r="F611" s="97" t="str">
        <f>IF(E611="","",IF(COUNTIF(Paramètres!H:H,E611)=1,IF(Paramètres!$E$3=Paramètres!$A$23,"Belfort/Montbéliard",IF(Paramètres!$E$3=Paramètres!$A$24,"Doubs","Franche-Comté")),IF(COUNTIF(Paramètres!I:I,E611)=1,IF(Paramètres!$E$3=Paramètres!$A$23,"Belfort/Montbéliard",IF(Paramètres!$E$3=Paramètres!$A$24,"Belfort","Franche-Comté")),IF(COUNTIF(Paramètres!J:J,E611)=1,IF(Paramètres!$E$3=Paramètres!$A$25,"Franche-Comté","Haute-Saône"),IF(COUNTIF(Paramètres!K:K,E611)=1,IF(Paramètres!$E$3=Paramètres!$A$25,"Franche-Comté","Jura"),IF(COUNTIF(Paramètres!G:G,E611)=1,IF(Paramètres!$E$3=Paramètres!$A$23,"Besançon",IF(Paramètres!$E$3=Paramètres!$A$24,"Doubs","Franche-Comté")),"*** INCONNU ***"))))))</f>
        <v>Franche-Comté</v>
      </c>
      <c r="G611" s="37">
        <f>LOOKUP(Z611-Paramètres!$E$1,Paramètres!$A$1:$A$20)</f>
        <v>-21</v>
      </c>
      <c r="H611" s="37" t="str">
        <f>LOOKUP(G611,Paramètres!$A$1:$B$20)</f>
        <v>S</v>
      </c>
      <c r="I611" s="37">
        <f t="shared" si="99"/>
        <v>7</v>
      </c>
      <c r="J611" s="116">
        <v>737</v>
      </c>
      <c r="K611" s="25" t="s">
        <v>229</v>
      </c>
      <c r="L611" s="25" t="s">
        <v>231</v>
      </c>
      <c r="M611" s="25" t="s">
        <v>196</v>
      </c>
      <c r="N611" s="25">
        <v>0</v>
      </c>
      <c r="O611" s="88" t="str">
        <f t="shared" si="100"/>
        <v>52F</v>
      </c>
      <c r="P611" s="56">
        <f t="shared" si="101"/>
        <v>35000000</v>
      </c>
      <c r="Q611" s="56">
        <f t="shared" si="102"/>
        <v>7000000</v>
      </c>
      <c r="R611" s="56">
        <f t="shared" si="103"/>
        <v>10000000</v>
      </c>
      <c r="S611" s="56">
        <f t="shared" si="104"/>
        <v>0</v>
      </c>
      <c r="T611" s="56">
        <f t="shared" si="105"/>
        <v>52000000</v>
      </c>
      <c r="U611" s="57" t="str">
        <f t="shared" si="106"/>
        <v>52F</v>
      </c>
      <c r="V611" s="58">
        <f t="shared" si="107"/>
        <v>0</v>
      </c>
      <c r="W611" s="57" t="str">
        <f t="shared" si="108"/>
        <v>52F</v>
      </c>
      <c r="X611" s="58">
        <f t="shared" si="109"/>
        <v>0</v>
      </c>
      <c r="Y611" s="36" t="str">
        <f ca="1">LOOKUP(G611,Paramètres!$A$1:$A$20,Paramètres!$C$1:$C$21)</f>
        <v>+18</v>
      </c>
      <c r="Z611" s="25">
        <v>1995</v>
      </c>
      <c r="AA611" s="25"/>
      <c r="AB611" s="59"/>
      <c r="AC611" s="42"/>
      <c r="AD611" s="42" t="str">
        <f>IF(ISNA(VLOOKUP(D611,'Liste en forme Garçons'!$C:$C,1,FALSE)),"","*")</f>
        <v/>
      </c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</row>
    <row r="612" spans="1:46" s="43" customFormat="1" x14ac:dyDescent="0.35">
      <c r="A612" s="65"/>
      <c r="B612" s="32" t="s">
        <v>93</v>
      </c>
      <c r="C612" s="32" t="s">
        <v>94</v>
      </c>
      <c r="D612" s="138" t="s">
        <v>1228</v>
      </c>
      <c r="E612" s="33" t="s">
        <v>33</v>
      </c>
      <c r="F612" s="97" t="str">
        <f>IF(E612="","",IF(COUNTIF(Paramètres!H:H,E612)=1,IF(Paramètres!$E$3=Paramètres!$A$23,"Belfort/Montbéliard",IF(Paramètres!$E$3=Paramètres!$A$24,"Doubs","Franche-Comté")),IF(COUNTIF(Paramètres!I:I,E612)=1,IF(Paramètres!$E$3=Paramètres!$A$23,"Belfort/Montbéliard",IF(Paramètres!$E$3=Paramètres!$A$24,"Belfort","Franche-Comté")),IF(COUNTIF(Paramètres!J:J,E612)=1,IF(Paramètres!$E$3=Paramètres!$A$25,"Franche-Comté","Haute-Saône"),IF(COUNTIF(Paramètres!K:K,E612)=1,IF(Paramètres!$E$3=Paramètres!$A$25,"Franche-Comté","Jura"),IF(COUNTIF(Paramètres!G:G,E612)=1,IF(Paramètres!$E$3=Paramètres!$A$23,"Besançon",IF(Paramètres!$E$3=Paramètres!$A$24,"Doubs","Franche-Comté")),"*** INCONNU ***"))))))</f>
        <v>Franche-Comté</v>
      </c>
      <c r="G612" s="37">
        <f>LOOKUP(Z612-Paramètres!$E$1,Paramètres!$A$1:$A$20)</f>
        <v>-50</v>
      </c>
      <c r="H612" s="37" t="str">
        <f>LOOKUP(G612,Paramètres!$A$1:$B$20)</f>
        <v>V1</v>
      </c>
      <c r="I612" s="37">
        <f t="shared" si="99"/>
        <v>6</v>
      </c>
      <c r="J612" s="116">
        <v>616</v>
      </c>
      <c r="K612" s="25" t="s">
        <v>72</v>
      </c>
      <c r="L612" s="47">
        <v>0</v>
      </c>
      <c r="M612" s="47">
        <v>0</v>
      </c>
      <c r="N612" s="47">
        <v>0</v>
      </c>
      <c r="O612" s="37" t="str">
        <f t="shared" si="100"/>
        <v>30F</v>
      </c>
      <c r="P612" s="56">
        <f t="shared" si="101"/>
        <v>30000000</v>
      </c>
      <c r="Q612" s="56">
        <f t="shared" si="102"/>
        <v>0</v>
      </c>
      <c r="R612" s="56">
        <f t="shared" si="103"/>
        <v>0</v>
      </c>
      <c r="S612" s="56">
        <f t="shared" si="104"/>
        <v>0</v>
      </c>
      <c r="T612" s="56">
        <f t="shared" si="105"/>
        <v>30000000</v>
      </c>
      <c r="U612" s="57" t="str">
        <f t="shared" si="106"/>
        <v>30F</v>
      </c>
      <c r="V612" s="58">
        <f t="shared" si="107"/>
        <v>0</v>
      </c>
      <c r="W612" s="57" t="str">
        <f t="shared" si="108"/>
        <v>30F</v>
      </c>
      <c r="X612" s="58">
        <f t="shared" si="109"/>
        <v>0</v>
      </c>
      <c r="Y612" s="36" t="str">
        <f ca="1">LOOKUP(G612,Paramètres!$A$1:$A$20,Paramètres!$C$1:$C$21)</f>
        <v>+18</v>
      </c>
      <c r="Z612" s="25">
        <v>1968</v>
      </c>
      <c r="AA612" s="25"/>
      <c r="AB612" s="59"/>
      <c r="AC612" s="42"/>
      <c r="AD612" s="42" t="str">
        <f>IF(ISNA(VLOOKUP(D612,'Liste en forme Garçons'!$C:$C,1,FALSE)),"","*")</f>
        <v/>
      </c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</row>
    <row r="613" spans="1:46" s="43" customFormat="1" x14ac:dyDescent="0.35">
      <c r="A613" s="65"/>
      <c r="B613" s="32" t="s">
        <v>123</v>
      </c>
      <c r="C613" s="32" t="s">
        <v>152</v>
      </c>
      <c r="D613" s="137" t="s">
        <v>1571</v>
      </c>
      <c r="E613" s="49" t="s">
        <v>147</v>
      </c>
      <c r="F613" s="97" t="str">
        <f>IF(E613="","",IF(COUNTIF(Paramètres!H:H,E613)=1,IF(Paramètres!$E$3=Paramètres!$A$23,"Belfort/Montbéliard",IF(Paramètres!$E$3=Paramètres!$A$24,"Doubs","Franche-Comté")),IF(COUNTIF(Paramètres!I:I,E613)=1,IF(Paramètres!$E$3=Paramètres!$A$23,"Belfort/Montbéliard",IF(Paramètres!$E$3=Paramètres!$A$24,"Belfort","Franche-Comté")),IF(COUNTIF(Paramètres!J:J,E613)=1,IF(Paramètres!$E$3=Paramètres!$A$25,"Franche-Comté","Haute-Saône"),IF(COUNTIF(Paramètres!K:K,E613)=1,IF(Paramètres!$E$3=Paramètres!$A$25,"Franche-Comté","Jura"),IF(COUNTIF(Paramètres!G:G,E613)=1,IF(Paramètres!$E$3=Paramètres!$A$23,"Besançon",IF(Paramètres!$E$3=Paramètres!$A$24,"Doubs","Franche-Comté")),"*** INCONNU ***"))))))</f>
        <v>Franche-Comté</v>
      </c>
      <c r="G613" s="37">
        <f>LOOKUP(Z613-Paramètres!$E$1,Paramètres!$A$1:$A$20)</f>
        <v>-40</v>
      </c>
      <c r="H613" s="37" t="str">
        <f>LOOKUP(G613,Paramètres!$A$1:$B$20)</f>
        <v>S</v>
      </c>
      <c r="I613" s="37">
        <f t="shared" si="99"/>
        <v>6</v>
      </c>
      <c r="J613" s="117">
        <v>619</v>
      </c>
      <c r="K613" s="25" t="s">
        <v>230</v>
      </c>
      <c r="L613" s="47" t="s">
        <v>234</v>
      </c>
      <c r="M613" s="47">
        <v>0</v>
      </c>
      <c r="N613" s="47" t="s">
        <v>195</v>
      </c>
      <c r="O613" s="88" t="str">
        <f t="shared" si="100"/>
        <v>43F</v>
      </c>
      <c r="P613" s="56">
        <f t="shared" si="101"/>
        <v>25000000</v>
      </c>
      <c r="Q613" s="56">
        <f t="shared" si="102"/>
        <v>3000000</v>
      </c>
      <c r="R613" s="56">
        <f t="shared" si="103"/>
        <v>0</v>
      </c>
      <c r="S613" s="56">
        <f t="shared" si="104"/>
        <v>15000000</v>
      </c>
      <c r="T613" s="56">
        <f t="shared" si="105"/>
        <v>43000000</v>
      </c>
      <c r="U613" s="57" t="str">
        <f t="shared" si="106"/>
        <v>43F</v>
      </c>
      <c r="V613" s="58">
        <f t="shared" si="107"/>
        <v>0</v>
      </c>
      <c r="W613" s="57" t="str">
        <f t="shared" si="108"/>
        <v>43F</v>
      </c>
      <c r="X613" s="58">
        <f t="shared" si="109"/>
        <v>0</v>
      </c>
      <c r="Y613" s="36" t="str">
        <f ca="1">LOOKUP(G613,Paramètres!$A$1:$A$20,Paramètres!$C$1:$C$21)</f>
        <v>+18</v>
      </c>
      <c r="Z613" s="25">
        <v>1990</v>
      </c>
      <c r="AA613" s="25"/>
      <c r="AB613" s="59"/>
      <c r="AC613" s="42"/>
      <c r="AD613" s="42" t="str">
        <f>IF(ISNA(VLOOKUP(D613,'Liste en forme Garçons'!$C:$C,1,FALSE)),"","*")</f>
        <v/>
      </c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</row>
    <row r="614" spans="1:46" s="43" customFormat="1" x14ac:dyDescent="0.35">
      <c r="A614" s="65"/>
      <c r="B614" s="32" t="s">
        <v>30</v>
      </c>
      <c r="C614" s="32" t="s">
        <v>156</v>
      </c>
      <c r="D614" s="138" t="s">
        <v>1715</v>
      </c>
      <c r="E614" s="33" t="s">
        <v>50</v>
      </c>
      <c r="F614" s="97" t="str">
        <f>IF(E614="","",IF(COUNTIF(Paramètres!H:H,E614)=1,IF(Paramètres!$E$3=Paramètres!$A$23,"Belfort/Montbéliard",IF(Paramètres!$E$3=Paramètres!$A$24,"Doubs","Franche-Comté")),IF(COUNTIF(Paramètres!I:I,E614)=1,IF(Paramètres!$E$3=Paramètres!$A$23,"Belfort/Montbéliard",IF(Paramètres!$E$3=Paramètres!$A$24,"Belfort","Franche-Comté")),IF(COUNTIF(Paramètres!J:J,E614)=1,IF(Paramètres!$E$3=Paramètres!$A$25,"Franche-Comté","Haute-Saône"),IF(COUNTIF(Paramètres!K:K,E614)=1,IF(Paramètres!$E$3=Paramètres!$A$25,"Franche-Comté","Jura"),IF(COUNTIF(Paramètres!G:G,E614)=1,IF(Paramètres!$E$3=Paramètres!$A$23,"Besançon",IF(Paramètres!$E$3=Paramètres!$A$24,"Doubs","Franche-Comté")),"*** INCONNU ***"))))))</f>
        <v>Franche-Comté</v>
      </c>
      <c r="G614" s="37">
        <f>LOOKUP(Z614-Paramètres!$E$1,Paramètres!$A$1:$A$20)</f>
        <v>-50</v>
      </c>
      <c r="H614" s="37" t="str">
        <f>LOOKUP(G614,Paramètres!$A$1:$B$20)</f>
        <v>V1</v>
      </c>
      <c r="I614" s="37">
        <f t="shared" si="99"/>
        <v>6</v>
      </c>
      <c r="J614" s="116">
        <v>669</v>
      </c>
      <c r="K614" s="25" t="s">
        <v>234</v>
      </c>
      <c r="L614" s="47" t="s">
        <v>225</v>
      </c>
      <c r="M614" s="47" t="s">
        <v>235</v>
      </c>
      <c r="N614" s="47" t="s">
        <v>639</v>
      </c>
      <c r="O614" s="88" t="str">
        <f t="shared" si="100"/>
        <v>23F</v>
      </c>
      <c r="P614" s="56">
        <f t="shared" si="101"/>
        <v>3000000</v>
      </c>
      <c r="Q614" s="56">
        <f t="shared" si="102"/>
        <v>1000000</v>
      </c>
      <c r="R614" s="56">
        <f t="shared" si="103"/>
        <v>2000000</v>
      </c>
      <c r="S614" s="56">
        <f t="shared" si="104"/>
        <v>17000000</v>
      </c>
      <c r="T614" s="56">
        <f t="shared" si="105"/>
        <v>23000000</v>
      </c>
      <c r="U614" s="57" t="str">
        <f t="shared" si="106"/>
        <v>23F</v>
      </c>
      <c r="V614" s="58">
        <f t="shared" si="107"/>
        <v>0</v>
      </c>
      <c r="W614" s="57" t="str">
        <f t="shared" si="108"/>
        <v>23F</v>
      </c>
      <c r="X614" s="58">
        <f t="shared" si="109"/>
        <v>0</v>
      </c>
      <c r="Y614" s="36" t="str">
        <f ca="1">LOOKUP(G614,Paramètres!$A$1:$A$20,Paramètres!$C$1:$C$21)</f>
        <v>+18</v>
      </c>
      <c r="Z614" s="25">
        <v>1970</v>
      </c>
      <c r="AA614" s="25"/>
      <c r="AB614" s="59"/>
      <c r="AC614" s="42"/>
      <c r="AD614" s="42" t="str">
        <f>IF(ISNA(VLOOKUP(D614,'Liste en forme Garçons'!$C:$C,1,FALSE)),"","*")</f>
        <v/>
      </c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</row>
    <row r="615" spans="1:46" s="43" customFormat="1" x14ac:dyDescent="0.35">
      <c r="A615" s="65"/>
      <c r="B615" s="32" t="s">
        <v>41</v>
      </c>
      <c r="C615" s="32" t="s">
        <v>265</v>
      </c>
      <c r="D615" s="138" t="s">
        <v>1537</v>
      </c>
      <c r="E615" s="49" t="s">
        <v>33</v>
      </c>
      <c r="F615" s="97" t="str">
        <f>IF(E615="","",IF(COUNTIF(Paramètres!H:H,E615)=1,IF(Paramètres!$E$3=Paramètres!$A$23,"Belfort/Montbéliard",IF(Paramètres!$E$3=Paramètres!$A$24,"Doubs","Franche-Comté")),IF(COUNTIF(Paramètres!I:I,E615)=1,IF(Paramètres!$E$3=Paramètres!$A$23,"Belfort/Montbéliard",IF(Paramètres!$E$3=Paramètres!$A$24,"Belfort","Franche-Comté")),IF(COUNTIF(Paramètres!J:J,E615)=1,IF(Paramètres!$E$3=Paramètres!$A$25,"Franche-Comté","Haute-Saône"),IF(COUNTIF(Paramètres!K:K,E615)=1,IF(Paramètres!$E$3=Paramètres!$A$25,"Franche-Comté","Jura"),IF(COUNTIF(Paramètres!G:G,E615)=1,IF(Paramètres!$E$3=Paramètres!$A$23,"Besançon",IF(Paramètres!$E$3=Paramètres!$A$24,"Doubs","Franche-Comté")),"*** INCONNU ***"))))))</f>
        <v>Franche-Comté</v>
      </c>
      <c r="G615" s="37">
        <f>LOOKUP(Z615-Paramètres!$E$1,Paramètres!$A$1:$A$20)</f>
        <v>-40</v>
      </c>
      <c r="H615" s="37" t="str">
        <f>LOOKUP(G615,Paramètres!$A$1:$B$20)</f>
        <v>S</v>
      </c>
      <c r="I615" s="37">
        <f t="shared" si="99"/>
        <v>6</v>
      </c>
      <c r="J615" s="116">
        <v>657</v>
      </c>
      <c r="K615" s="25" t="s">
        <v>225</v>
      </c>
      <c r="L615" s="25">
        <v>0</v>
      </c>
      <c r="M615" s="25" t="s">
        <v>236</v>
      </c>
      <c r="N615" s="25" t="s">
        <v>230</v>
      </c>
      <c r="O615" s="37" t="str">
        <f t="shared" si="100"/>
        <v>26F65G</v>
      </c>
      <c r="P615" s="56">
        <f t="shared" si="101"/>
        <v>1000000</v>
      </c>
      <c r="Q615" s="56">
        <f t="shared" si="102"/>
        <v>0</v>
      </c>
      <c r="R615" s="56">
        <f t="shared" si="103"/>
        <v>650000</v>
      </c>
      <c r="S615" s="56">
        <f t="shared" si="104"/>
        <v>25000000</v>
      </c>
      <c r="T615" s="56">
        <f t="shared" si="105"/>
        <v>26650000</v>
      </c>
      <c r="U615" s="57" t="str">
        <f t="shared" si="106"/>
        <v>26F</v>
      </c>
      <c r="V615" s="58">
        <f t="shared" si="107"/>
        <v>650000</v>
      </c>
      <c r="W615" s="57" t="str">
        <f t="shared" si="108"/>
        <v>26F65G</v>
      </c>
      <c r="X615" s="58">
        <f t="shared" si="109"/>
        <v>0</v>
      </c>
      <c r="Y615" s="36" t="str">
        <f ca="1">LOOKUP(G615,Paramètres!$A$1:$A$20,Paramètres!$C$1:$C$21)</f>
        <v>+18</v>
      </c>
      <c r="Z615" s="25">
        <v>1983</v>
      </c>
      <c r="AA615" s="25"/>
      <c r="AB615" s="59"/>
      <c r="AC615" s="42"/>
      <c r="AD615" s="42" t="str">
        <f>IF(ISNA(VLOOKUP(D615,'Liste en forme Garçons'!$C:$C,1,FALSE)),"","*")</f>
        <v/>
      </c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</row>
    <row r="616" spans="1:46" s="43" customFormat="1" x14ac:dyDescent="0.35">
      <c r="A616" s="65"/>
      <c r="B616" s="32" t="s">
        <v>314</v>
      </c>
      <c r="C616" s="32" t="s">
        <v>315</v>
      </c>
      <c r="D616" s="142" t="s">
        <v>316</v>
      </c>
      <c r="E616" s="33" t="s">
        <v>1132</v>
      </c>
      <c r="F616" s="97" t="str">
        <f>IF(E616="","",IF(COUNTIF(Paramètres!H:H,E616)=1,IF(Paramètres!$E$3=Paramètres!$A$23,"Belfort/Montbéliard",IF(Paramètres!$E$3=Paramètres!$A$24,"Doubs","Franche-Comté")),IF(COUNTIF(Paramètres!I:I,E616)=1,IF(Paramètres!$E$3=Paramètres!$A$23,"Belfort/Montbéliard",IF(Paramètres!$E$3=Paramètres!$A$24,"Belfort","Franche-Comté")),IF(COUNTIF(Paramètres!J:J,E616)=1,IF(Paramètres!$E$3=Paramètres!$A$25,"Franche-Comté","Haute-Saône"),IF(COUNTIF(Paramètres!K:K,E616)=1,IF(Paramètres!$E$3=Paramètres!$A$25,"Franche-Comté","Jura"),IF(COUNTIF(Paramètres!G:G,E616)=1,IF(Paramètres!$E$3=Paramètres!$A$23,"Besançon",IF(Paramètres!$E$3=Paramètres!$A$24,"Doubs","Franche-Comté")),"*** INCONNU ***"))))))</f>
        <v>Franche-Comté</v>
      </c>
      <c r="G616" s="37">
        <f>LOOKUP(Z616-Paramètres!$E$1,Paramètres!$A$1:$A$20)</f>
        <v>-40</v>
      </c>
      <c r="H616" s="37" t="str">
        <f>LOOKUP(G616,Paramètres!$A$1:$B$20)</f>
        <v>S</v>
      </c>
      <c r="I616" s="37">
        <f t="shared" si="99"/>
        <v>5</v>
      </c>
      <c r="J616" s="116">
        <v>500</v>
      </c>
      <c r="K616" s="25" t="s">
        <v>551</v>
      </c>
      <c r="L616" s="25" t="s">
        <v>203</v>
      </c>
      <c r="M616" s="25">
        <v>0</v>
      </c>
      <c r="N616" s="25">
        <v>0</v>
      </c>
      <c r="O616" s="88" t="str">
        <f t="shared" si="100"/>
        <v>50G</v>
      </c>
      <c r="P616" s="56">
        <f t="shared" si="101"/>
        <v>450000</v>
      </c>
      <c r="Q616" s="56">
        <f t="shared" si="102"/>
        <v>50000</v>
      </c>
      <c r="R616" s="56">
        <f t="shared" si="103"/>
        <v>0</v>
      </c>
      <c r="S616" s="56">
        <f t="shared" si="104"/>
        <v>0</v>
      </c>
      <c r="T616" s="56">
        <f t="shared" si="105"/>
        <v>500000</v>
      </c>
      <c r="U616" s="57" t="str">
        <f t="shared" si="106"/>
        <v>50G</v>
      </c>
      <c r="V616" s="58">
        <f t="shared" si="107"/>
        <v>0</v>
      </c>
      <c r="W616" s="57" t="str">
        <f t="shared" si="108"/>
        <v>50G</v>
      </c>
      <c r="X616" s="58">
        <f t="shared" si="109"/>
        <v>0</v>
      </c>
      <c r="Y616" s="36" t="str">
        <f ca="1">LOOKUP(G616,Paramètres!$A$1:$A$20,Paramètres!$C$1:$C$21)</f>
        <v>+18</v>
      </c>
      <c r="Z616" s="25">
        <v>1991</v>
      </c>
      <c r="AA616" s="25"/>
      <c r="AB616" s="59"/>
      <c r="AC616" s="42"/>
      <c r="AD616" s="42" t="str">
        <f>IF(ISNA(VLOOKUP(D616,'Liste en forme Garçons'!$C:$C,1,FALSE)),"","*")</f>
        <v/>
      </c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</row>
    <row r="617" spans="1:46" s="43" customFormat="1" x14ac:dyDescent="0.35">
      <c r="A617" s="65"/>
      <c r="B617" s="32" t="s">
        <v>435</v>
      </c>
      <c r="C617" s="32" t="s">
        <v>434</v>
      </c>
      <c r="D617" s="139" t="s">
        <v>1239</v>
      </c>
      <c r="E617" s="33" t="s">
        <v>2984</v>
      </c>
      <c r="F617" s="97" t="str">
        <f>IF(E617="","",IF(COUNTIF(Paramètres!H:H,E617)=1,IF(Paramètres!$E$3=Paramètres!$A$23,"Belfort/Montbéliard",IF(Paramètres!$E$3=Paramètres!$A$24,"Doubs","Franche-Comté")),IF(COUNTIF(Paramètres!I:I,E617)=1,IF(Paramètres!$E$3=Paramètres!$A$23,"Belfort/Montbéliard",IF(Paramètres!$E$3=Paramètres!$A$24,"Belfort","Franche-Comté")),IF(COUNTIF(Paramètres!J:J,E617)=1,IF(Paramètres!$E$3=Paramètres!$A$25,"Franche-Comté","Haute-Saône"),IF(COUNTIF(Paramètres!K:K,E617)=1,IF(Paramètres!$E$3=Paramètres!$A$25,"Franche-Comté","Jura"),IF(COUNTIF(Paramètres!G:G,E617)=1,IF(Paramètres!$E$3=Paramètres!$A$23,"Besançon",IF(Paramètres!$E$3=Paramètres!$A$24,"Doubs","Franche-Comté")),"*** INCONNU ***"))))))</f>
        <v>Franche-Comté</v>
      </c>
      <c r="G617" s="37">
        <f>LOOKUP(Z617-Paramètres!$E$1,Paramètres!$A$1:$A$20)</f>
        <v>-50</v>
      </c>
      <c r="H617" s="37" t="str">
        <f>LOOKUP(G617,Paramètres!$A$1:$B$20)</f>
        <v>V1</v>
      </c>
      <c r="I617" s="37">
        <f t="shared" si="99"/>
        <v>15</v>
      </c>
      <c r="J617" s="116">
        <v>1526</v>
      </c>
      <c r="K617" s="47">
        <v>0</v>
      </c>
      <c r="L617" s="47" t="s">
        <v>350</v>
      </c>
      <c r="M617" s="47" t="s">
        <v>112</v>
      </c>
      <c r="N617" s="47" t="s">
        <v>583</v>
      </c>
      <c r="O617" s="88" t="str">
        <f t="shared" si="100"/>
        <v>33C65D</v>
      </c>
      <c r="P617" s="56">
        <f t="shared" si="101"/>
        <v>0</v>
      </c>
      <c r="Q617" s="56">
        <f t="shared" si="102"/>
        <v>650000000000</v>
      </c>
      <c r="R617" s="56">
        <f t="shared" si="103"/>
        <v>1000000000000</v>
      </c>
      <c r="S617" s="56">
        <f t="shared" si="104"/>
        <v>32000000000000</v>
      </c>
      <c r="T617" s="56">
        <f t="shared" si="105"/>
        <v>33650000000000</v>
      </c>
      <c r="U617" s="57" t="str">
        <f t="shared" si="106"/>
        <v>33C</v>
      </c>
      <c r="V617" s="58">
        <f t="shared" si="107"/>
        <v>650000000000</v>
      </c>
      <c r="W617" s="57" t="str">
        <f t="shared" si="108"/>
        <v>33C65D</v>
      </c>
      <c r="X617" s="58">
        <f t="shared" si="109"/>
        <v>0</v>
      </c>
      <c r="Y617" s="36" t="str">
        <f ca="1">LOOKUP(G617,Paramètres!$A$1:$A$20,Paramètres!$C$1:$C$21)</f>
        <v>+18</v>
      </c>
      <c r="Z617" s="25">
        <v>1968</v>
      </c>
      <c r="AA617" s="25"/>
      <c r="AB617" s="59"/>
      <c r="AC617" s="42"/>
      <c r="AD617" s="42" t="str">
        <f>IF(ISNA(VLOOKUP(D617,'Liste en forme Garçons'!$C:$C,1,FALSE)),"","*")</f>
        <v/>
      </c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</row>
    <row r="618" spans="1:46" s="43" customFormat="1" x14ac:dyDescent="0.35">
      <c r="A618" s="65"/>
      <c r="B618" s="32" t="s">
        <v>28</v>
      </c>
      <c r="C618" s="32" t="s">
        <v>617</v>
      </c>
      <c r="D618" s="138" t="s">
        <v>1536</v>
      </c>
      <c r="E618" s="49" t="s">
        <v>328</v>
      </c>
      <c r="F618" s="97" t="str">
        <f>IF(E618="","",IF(COUNTIF(Paramètres!H:H,E618)=1,IF(Paramètres!$E$3=Paramètres!$A$23,"Belfort/Montbéliard",IF(Paramètres!$E$3=Paramètres!$A$24,"Doubs","Franche-Comté")),IF(COUNTIF(Paramètres!I:I,E618)=1,IF(Paramètres!$E$3=Paramètres!$A$23,"Belfort/Montbéliard",IF(Paramètres!$E$3=Paramètres!$A$24,"Belfort","Franche-Comté")),IF(COUNTIF(Paramètres!J:J,E618)=1,IF(Paramètres!$E$3=Paramètres!$A$25,"Franche-Comté","Haute-Saône"),IF(COUNTIF(Paramètres!K:K,E618)=1,IF(Paramètres!$E$3=Paramètres!$A$25,"Franche-Comté","Jura"),IF(COUNTIF(Paramètres!G:G,E618)=1,IF(Paramètres!$E$3=Paramètres!$A$23,"Besançon",IF(Paramètres!$E$3=Paramètres!$A$24,"Doubs","Franche-Comté")),"*** INCONNU ***"))))))</f>
        <v>Franche-Comté</v>
      </c>
      <c r="G618" s="37">
        <f>LOOKUP(Z618-Paramètres!$E$1,Paramètres!$A$1:$A$20)</f>
        <v>-40</v>
      </c>
      <c r="H618" s="37" t="str">
        <f>LOOKUP(G618,Paramètres!$A$1:$B$20)</f>
        <v>S</v>
      </c>
      <c r="I618" s="37">
        <f t="shared" si="99"/>
        <v>12</v>
      </c>
      <c r="J618" s="116">
        <v>1208</v>
      </c>
      <c r="K618" s="25" t="s">
        <v>254</v>
      </c>
      <c r="L618" s="25" t="s">
        <v>254</v>
      </c>
      <c r="M618" s="25" t="s">
        <v>211</v>
      </c>
      <c r="N618" s="25">
        <v>0</v>
      </c>
      <c r="O618" s="88" t="str">
        <f t="shared" si="100"/>
        <v>20D</v>
      </c>
      <c r="P618" s="56">
        <f t="shared" si="101"/>
        <v>0</v>
      </c>
      <c r="Q618" s="56">
        <f t="shared" si="102"/>
        <v>0</v>
      </c>
      <c r="R618" s="56">
        <f t="shared" si="103"/>
        <v>200000000000</v>
      </c>
      <c r="S618" s="56">
        <f t="shared" si="104"/>
        <v>0</v>
      </c>
      <c r="T618" s="56">
        <f t="shared" si="105"/>
        <v>200000000000</v>
      </c>
      <c r="U618" s="57" t="str">
        <f t="shared" si="106"/>
        <v>20D</v>
      </c>
      <c r="V618" s="58">
        <f t="shared" si="107"/>
        <v>0</v>
      </c>
      <c r="W618" s="57" t="str">
        <f t="shared" si="108"/>
        <v>20D</v>
      </c>
      <c r="X618" s="58">
        <f t="shared" si="109"/>
        <v>0</v>
      </c>
      <c r="Y618" s="36" t="str">
        <f ca="1">LOOKUP(G618,Paramètres!$A$1:$A$20,Paramètres!$C$1:$C$21)</f>
        <v>+18</v>
      </c>
      <c r="Z618" s="25">
        <v>1988</v>
      </c>
      <c r="AA618" s="25"/>
      <c r="AB618" s="59"/>
      <c r="AC618" s="42"/>
      <c r="AD618" s="42" t="str">
        <f>IF(ISNA(VLOOKUP(D618,'Liste en forme Garçons'!$C:$C,1,FALSE)),"","*")</f>
        <v/>
      </c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</row>
    <row r="619" spans="1:46" s="43" customFormat="1" x14ac:dyDescent="0.35">
      <c r="A619" s="65"/>
      <c r="B619" s="32" t="s">
        <v>41</v>
      </c>
      <c r="C619" s="32" t="s">
        <v>3376</v>
      </c>
      <c r="D619" s="138" t="s">
        <v>3377</v>
      </c>
      <c r="E619" s="49" t="s">
        <v>1018</v>
      </c>
      <c r="F619" s="97" t="str">
        <f>IF(E619="","",IF(COUNTIF(Paramètres!H:H,E619)=1,IF(Paramètres!$E$3=Paramètres!$A$23,"Belfort/Montbéliard",IF(Paramètres!$E$3=Paramètres!$A$24,"Doubs","Franche-Comté")),IF(COUNTIF(Paramètres!I:I,E619)=1,IF(Paramètres!$E$3=Paramètres!$A$23,"Belfort/Montbéliard",IF(Paramètres!$E$3=Paramètres!$A$24,"Belfort","Franche-Comté")),IF(COUNTIF(Paramètres!J:J,E619)=1,IF(Paramètres!$E$3=Paramètres!$A$25,"Franche-Comté","Haute-Saône"),IF(COUNTIF(Paramètres!K:K,E619)=1,IF(Paramètres!$E$3=Paramètres!$A$25,"Franche-Comté","Jura"),IF(COUNTIF(Paramètres!G:G,E619)=1,IF(Paramètres!$E$3=Paramètres!$A$23,"Besançon",IF(Paramètres!$E$3=Paramètres!$A$24,"Doubs","Franche-Comté")),"*** INCONNU ***"))))))</f>
        <v>Franche-Comté</v>
      </c>
      <c r="G619" s="37">
        <f>LOOKUP(Z619-Paramètres!$E$1,Paramètres!$A$1:$A$20)</f>
        <v>-40</v>
      </c>
      <c r="H619" s="37" t="str">
        <f>LOOKUP(G619,Paramètres!$A$1:$B$20)</f>
        <v>S</v>
      </c>
      <c r="I619" s="37">
        <f t="shared" si="99"/>
        <v>11</v>
      </c>
      <c r="J619" s="116">
        <v>1188</v>
      </c>
      <c r="K619" s="47"/>
      <c r="L619" s="47"/>
      <c r="M619" s="25"/>
      <c r="N619" s="25"/>
      <c r="O619" s="88" t="str">
        <f t="shared" si="100"/>
        <v>0</v>
      </c>
      <c r="P619" s="56">
        <f t="shared" si="101"/>
        <v>0</v>
      </c>
      <c r="Q619" s="56">
        <f t="shared" si="102"/>
        <v>0</v>
      </c>
      <c r="R619" s="56">
        <f t="shared" si="103"/>
        <v>0</v>
      </c>
      <c r="S619" s="56">
        <f t="shared" si="104"/>
        <v>0</v>
      </c>
      <c r="T619" s="56">
        <f t="shared" si="105"/>
        <v>0</v>
      </c>
      <c r="U619" s="57" t="str">
        <f t="shared" si="106"/>
        <v>0</v>
      </c>
      <c r="V619" s="58">
        <f t="shared" si="107"/>
        <v>0</v>
      </c>
      <c r="W619" s="57" t="str">
        <f t="shared" si="108"/>
        <v>0</v>
      </c>
      <c r="X619" s="58">
        <f t="shared" si="109"/>
        <v>0</v>
      </c>
      <c r="Y619" s="36" t="str">
        <f ca="1">LOOKUP(G619,Paramètres!$A$1:$A$20,Paramètres!$C$1:$C$21)</f>
        <v>+18</v>
      </c>
      <c r="Z619" s="25">
        <v>1989</v>
      </c>
      <c r="AA619" s="25"/>
      <c r="AB619" s="59"/>
      <c r="AC619" s="42"/>
      <c r="AD619" s="42" t="str">
        <f>IF(ISNA(VLOOKUP(D619,'Liste en forme Garçons'!$C:$C,1,FALSE)),"","*")</f>
        <v/>
      </c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</row>
    <row r="620" spans="1:46" s="43" customFormat="1" x14ac:dyDescent="0.35">
      <c r="A620" s="65"/>
      <c r="B620" s="32" t="s">
        <v>415</v>
      </c>
      <c r="C620" s="32" t="s">
        <v>414</v>
      </c>
      <c r="D620" s="138" t="s">
        <v>1472</v>
      </c>
      <c r="E620" s="49" t="s">
        <v>333</v>
      </c>
      <c r="F620" s="97" t="str">
        <f>IF(E620="","",IF(COUNTIF(Paramètres!H:H,E620)=1,IF(Paramètres!$E$3=Paramètres!$A$23,"Belfort/Montbéliard",IF(Paramètres!$E$3=Paramètres!$A$24,"Doubs","Franche-Comté")),IF(COUNTIF(Paramètres!I:I,E620)=1,IF(Paramètres!$E$3=Paramètres!$A$23,"Belfort/Montbéliard",IF(Paramètres!$E$3=Paramètres!$A$24,"Belfort","Franche-Comté")),IF(COUNTIF(Paramètres!J:J,E620)=1,IF(Paramètres!$E$3=Paramètres!$A$25,"Franche-Comté","Haute-Saône"),IF(COUNTIF(Paramètres!K:K,E620)=1,IF(Paramètres!$E$3=Paramètres!$A$25,"Franche-Comté","Jura"),IF(COUNTIF(Paramètres!G:G,E620)=1,IF(Paramètres!$E$3=Paramètres!$A$23,"Besançon",IF(Paramètres!$E$3=Paramètres!$A$24,"Doubs","Franche-Comté")),"*** INCONNU ***"))))))</f>
        <v>Franche-Comté</v>
      </c>
      <c r="G620" s="37">
        <f>LOOKUP(Z620-Paramètres!$E$1,Paramètres!$A$1:$A$20)</f>
        <v>-50</v>
      </c>
      <c r="H620" s="37" t="str">
        <f>LOOKUP(G620,Paramètres!$A$1:$B$20)</f>
        <v>V1</v>
      </c>
      <c r="I620" s="37">
        <f t="shared" si="99"/>
        <v>11</v>
      </c>
      <c r="J620" s="116">
        <v>1107</v>
      </c>
      <c r="K620" s="25">
        <v>0</v>
      </c>
      <c r="L620" s="25" t="s">
        <v>99</v>
      </c>
      <c r="M620" s="25" t="s">
        <v>215</v>
      </c>
      <c r="N620" s="25" t="s">
        <v>212</v>
      </c>
      <c r="O620" s="88" t="str">
        <f t="shared" si="100"/>
        <v>14D</v>
      </c>
      <c r="P620" s="56">
        <f t="shared" si="101"/>
        <v>0</v>
      </c>
      <c r="Q620" s="56">
        <f t="shared" si="102"/>
        <v>30000000000</v>
      </c>
      <c r="R620" s="56">
        <f t="shared" si="103"/>
        <v>10000000000</v>
      </c>
      <c r="S620" s="56">
        <f t="shared" si="104"/>
        <v>100000000000</v>
      </c>
      <c r="T620" s="56">
        <f t="shared" si="105"/>
        <v>140000000000</v>
      </c>
      <c r="U620" s="57" t="str">
        <f t="shared" si="106"/>
        <v>14D</v>
      </c>
      <c r="V620" s="58">
        <f t="shared" si="107"/>
        <v>0</v>
      </c>
      <c r="W620" s="57" t="str">
        <f t="shared" si="108"/>
        <v>14D</v>
      </c>
      <c r="X620" s="58">
        <f t="shared" si="109"/>
        <v>0</v>
      </c>
      <c r="Y620" s="36" t="str">
        <f ca="1">LOOKUP(G620,Paramètres!$A$1:$A$20,Paramètres!$C$1:$C$21)</f>
        <v>+18</v>
      </c>
      <c r="Z620" s="25">
        <v>1972</v>
      </c>
      <c r="AA620" s="25"/>
      <c r="AB620" s="59"/>
      <c r="AC620" s="42"/>
      <c r="AD620" s="42" t="str">
        <f>IF(ISNA(VLOOKUP(D620,'Liste en forme Garçons'!$C:$C,1,FALSE)),"","*")</f>
        <v/>
      </c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</row>
    <row r="621" spans="1:46" s="43" customFormat="1" x14ac:dyDescent="0.35">
      <c r="A621" s="65"/>
      <c r="B621" s="32" t="s">
        <v>699</v>
      </c>
      <c r="C621" s="32" t="s">
        <v>64</v>
      </c>
      <c r="D621" s="138" t="s">
        <v>1560</v>
      </c>
      <c r="E621" s="49" t="s">
        <v>86</v>
      </c>
      <c r="F621" s="97" t="str">
        <f>IF(E621="","",IF(COUNTIF(Paramètres!H:H,E621)=1,IF(Paramètres!$E$3=Paramètres!$A$23,"Belfort/Montbéliard",IF(Paramètres!$E$3=Paramètres!$A$24,"Doubs","Franche-Comté")),IF(COUNTIF(Paramètres!I:I,E621)=1,IF(Paramètres!$E$3=Paramètres!$A$23,"Belfort/Montbéliard",IF(Paramètres!$E$3=Paramètres!$A$24,"Belfort","Franche-Comté")),IF(COUNTIF(Paramètres!J:J,E621)=1,IF(Paramètres!$E$3=Paramètres!$A$25,"Franche-Comté","Haute-Saône"),IF(COUNTIF(Paramètres!K:K,E621)=1,IF(Paramètres!$E$3=Paramètres!$A$25,"Franche-Comté","Jura"),IF(COUNTIF(Paramètres!G:G,E621)=1,IF(Paramètres!$E$3=Paramètres!$A$23,"Besançon",IF(Paramètres!$E$3=Paramètres!$A$24,"Doubs","Franche-Comté")),"*** INCONNU ***"))))))</f>
        <v>Franche-Comté</v>
      </c>
      <c r="G621" s="37">
        <f>LOOKUP(Z621-Paramètres!$E$1,Paramètres!$A$1:$A$20)</f>
        <v>-40</v>
      </c>
      <c r="H621" s="37" t="str">
        <f>LOOKUP(G621,Paramètres!$A$1:$B$20)</f>
        <v>S</v>
      </c>
      <c r="I621" s="37">
        <f t="shared" si="99"/>
        <v>10</v>
      </c>
      <c r="J621" s="116">
        <v>1067</v>
      </c>
      <c r="K621" s="47"/>
      <c r="L621" s="47"/>
      <c r="M621" s="47"/>
      <c r="N621" s="47"/>
      <c r="O621" s="88" t="str">
        <f t="shared" si="100"/>
        <v>0</v>
      </c>
      <c r="P621" s="56">
        <f t="shared" si="101"/>
        <v>0</v>
      </c>
      <c r="Q621" s="56">
        <f t="shared" si="102"/>
        <v>0</v>
      </c>
      <c r="R621" s="56">
        <f t="shared" si="103"/>
        <v>0</v>
      </c>
      <c r="S621" s="56">
        <f t="shared" si="104"/>
        <v>0</v>
      </c>
      <c r="T621" s="56">
        <f t="shared" si="105"/>
        <v>0</v>
      </c>
      <c r="U621" s="57" t="str">
        <f t="shared" si="106"/>
        <v>0</v>
      </c>
      <c r="V621" s="58">
        <f t="shared" si="107"/>
        <v>0</v>
      </c>
      <c r="W621" s="57" t="str">
        <f t="shared" si="108"/>
        <v>0</v>
      </c>
      <c r="X621" s="58">
        <f t="shared" si="109"/>
        <v>0</v>
      </c>
      <c r="Y621" s="36" t="str">
        <f ca="1">LOOKUP(G621,Paramètres!$A$1:$A$20,Paramètres!$C$1:$C$21)</f>
        <v>+18</v>
      </c>
      <c r="Z621" s="25">
        <v>1990</v>
      </c>
      <c r="AA621" s="25"/>
      <c r="AB621" s="59"/>
      <c r="AC621" s="42"/>
      <c r="AD621" s="42" t="str">
        <f>IF(ISNA(VLOOKUP(D621,'Liste en forme Garçons'!$C:$C,1,FALSE)),"","*")</f>
        <v/>
      </c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</row>
    <row r="622" spans="1:46" s="43" customFormat="1" x14ac:dyDescent="0.35">
      <c r="A622" s="65"/>
      <c r="B622" s="32" t="s">
        <v>455</v>
      </c>
      <c r="C622" s="32" t="s">
        <v>32</v>
      </c>
      <c r="D622" s="138" t="s">
        <v>1590</v>
      </c>
      <c r="E622" s="33" t="s">
        <v>56</v>
      </c>
      <c r="F622" s="97" t="str">
        <f>IF(E622="","",IF(COUNTIF(Paramètres!H:H,E622)=1,IF(Paramètres!$E$3=Paramètres!$A$23,"Belfort/Montbéliard",IF(Paramètres!$E$3=Paramètres!$A$24,"Doubs","Franche-Comté")),IF(COUNTIF(Paramètres!I:I,E622)=1,IF(Paramètres!$E$3=Paramètres!$A$23,"Belfort/Montbéliard",IF(Paramètres!$E$3=Paramètres!$A$24,"Belfort","Franche-Comté")),IF(COUNTIF(Paramètres!J:J,E622)=1,IF(Paramètres!$E$3=Paramètres!$A$25,"Franche-Comté","Haute-Saône"),IF(COUNTIF(Paramètres!K:K,E622)=1,IF(Paramètres!$E$3=Paramètres!$A$25,"Franche-Comté","Jura"),IF(COUNTIF(Paramètres!G:G,E622)=1,IF(Paramètres!$E$3=Paramètres!$A$23,"Besançon",IF(Paramètres!$E$3=Paramètres!$A$24,"Doubs","Franche-Comté")),"*** INCONNU ***"))))))</f>
        <v>Franche-Comté</v>
      </c>
      <c r="G622" s="37">
        <f>LOOKUP(Z622-Paramètres!$E$1,Paramètres!$A$1:$A$20)</f>
        <v>-21</v>
      </c>
      <c r="H622" s="37" t="str">
        <f>LOOKUP(G622,Paramètres!$A$1:$B$20)</f>
        <v>S</v>
      </c>
      <c r="I622" s="37">
        <f t="shared" si="99"/>
        <v>10</v>
      </c>
      <c r="J622" s="117">
        <v>1016</v>
      </c>
      <c r="K622" s="25" t="s">
        <v>254</v>
      </c>
      <c r="L622" s="47" t="s">
        <v>254</v>
      </c>
      <c r="M622" s="47" t="s">
        <v>219</v>
      </c>
      <c r="N622" s="47">
        <v>0</v>
      </c>
      <c r="O622" s="88" t="str">
        <f t="shared" si="100"/>
        <v>20E</v>
      </c>
      <c r="P622" s="56">
        <f t="shared" si="101"/>
        <v>0</v>
      </c>
      <c r="Q622" s="56">
        <f t="shared" si="102"/>
        <v>0</v>
      </c>
      <c r="R622" s="56">
        <f t="shared" si="103"/>
        <v>2000000000</v>
      </c>
      <c r="S622" s="56">
        <f t="shared" si="104"/>
        <v>0</v>
      </c>
      <c r="T622" s="56">
        <f t="shared" si="105"/>
        <v>2000000000</v>
      </c>
      <c r="U622" s="57" t="str">
        <f t="shared" si="106"/>
        <v>20E</v>
      </c>
      <c r="V622" s="58">
        <f t="shared" si="107"/>
        <v>0</v>
      </c>
      <c r="W622" s="57" t="str">
        <f t="shared" si="108"/>
        <v>20E</v>
      </c>
      <c r="X622" s="58">
        <f t="shared" si="109"/>
        <v>0</v>
      </c>
      <c r="Y622" s="36" t="str">
        <f ca="1">LOOKUP(G622,Paramètres!$A$1:$A$20,Paramètres!$C$1:$C$21)</f>
        <v>+18</v>
      </c>
      <c r="Z622" s="23">
        <v>1995</v>
      </c>
      <c r="AA622" s="25"/>
      <c r="AB622" s="59"/>
      <c r="AC622" s="42"/>
      <c r="AD622" s="42" t="str">
        <f>IF(ISNA(VLOOKUP(D622,'Liste en forme Garçons'!$C:$C,1,FALSE)),"","*")</f>
        <v/>
      </c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</row>
    <row r="623" spans="1:46" s="43" customFormat="1" x14ac:dyDescent="0.35">
      <c r="A623" s="65"/>
      <c r="B623" s="32" t="s">
        <v>41</v>
      </c>
      <c r="C623" s="32" t="s">
        <v>946</v>
      </c>
      <c r="D623" s="138" t="s">
        <v>1279</v>
      </c>
      <c r="E623" s="33" t="s">
        <v>1021</v>
      </c>
      <c r="F623" s="97" t="str">
        <f>IF(E623="","",IF(COUNTIF(Paramètres!H:H,E623)=1,IF(Paramètres!$E$3=Paramètres!$A$23,"Belfort/Montbéliard",IF(Paramètres!$E$3=Paramètres!$A$24,"Doubs","Franche-Comté")),IF(COUNTIF(Paramètres!I:I,E623)=1,IF(Paramètres!$E$3=Paramètres!$A$23,"Belfort/Montbéliard",IF(Paramètres!$E$3=Paramètres!$A$24,"Belfort","Franche-Comté")),IF(COUNTIF(Paramètres!J:J,E623)=1,IF(Paramètres!$E$3=Paramètres!$A$25,"Franche-Comté","Haute-Saône"),IF(COUNTIF(Paramètres!K:K,E623)=1,IF(Paramètres!$E$3=Paramètres!$A$25,"Franche-Comté","Jura"),IF(COUNTIF(Paramètres!G:G,E623)=1,IF(Paramètres!$E$3=Paramètres!$A$23,"Besançon",IF(Paramètres!$E$3=Paramètres!$A$24,"Doubs","Franche-Comté")),"*** INCONNU ***"))))))</f>
        <v>Franche-Comté</v>
      </c>
      <c r="G623" s="37">
        <f>LOOKUP(Z623-Paramètres!$E$1,Paramètres!$A$1:$A$20)</f>
        <v>-50</v>
      </c>
      <c r="H623" s="37" t="str">
        <f>LOOKUP(G623,Paramètres!$A$1:$B$20)</f>
        <v>V1</v>
      </c>
      <c r="I623" s="37">
        <f t="shared" si="99"/>
        <v>10</v>
      </c>
      <c r="J623" s="116">
        <v>1013</v>
      </c>
      <c r="K623" s="25">
        <v>0</v>
      </c>
      <c r="L623" s="47" t="s">
        <v>575</v>
      </c>
      <c r="M623" s="47" t="s">
        <v>183</v>
      </c>
      <c r="N623" s="25" t="s">
        <v>854</v>
      </c>
      <c r="O623" s="88" t="str">
        <f t="shared" si="100"/>
        <v>32D75E</v>
      </c>
      <c r="P623" s="56">
        <f t="shared" si="101"/>
        <v>0</v>
      </c>
      <c r="Q623" s="56">
        <f t="shared" si="102"/>
        <v>7500000000</v>
      </c>
      <c r="R623" s="56">
        <f t="shared" si="103"/>
        <v>150000000000</v>
      </c>
      <c r="S623" s="56">
        <f t="shared" si="104"/>
        <v>170000000000</v>
      </c>
      <c r="T623" s="56">
        <f t="shared" si="105"/>
        <v>327500000000</v>
      </c>
      <c r="U623" s="57" t="str">
        <f t="shared" si="106"/>
        <v>32D</v>
      </c>
      <c r="V623" s="58">
        <f t="shared" si="107"/>
        <v>7500000000</v>
      </c>
      <c r="W623" s="57" t="str">
        <f t="shared" si="108"/>
        <v>32D75E</v>
      </c>
      <c r="X623" s="58">
        <f t="shared" si="109"/>
        <v>0</v>
      </c>
      <c r="Y623" s="36" t="str">
        <f ca="1">LOOKUP(G623,Paramètres!$A$1:$A$20,Paramètres!$C$1:$C$21)</f>
        <v>+18</v>
      </c>
      <c r="Z623" s="25">
        <v>1973</v>
      </c>
      <c r="AA623" s="25"/>
      <c r="AB623" s="59"/>
      <c r="AC623" s="42"/>
      <c r="AD623" s="42" t="str">
        <f>IF(ISNA(VLOOKUP(D623,'Liste en forme Garçons'!$C:$C,1,FALSE)),"","*")</f>
        <v/>
      </c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</row>
    <row r="624" spans="1:46" s="43" customFormat="1" x14ac:dyDescent="0.35">
      <c r="A624" s="65"/>
      <c r="B624" s="32" t="s">
        <v>130</v>
      </c>
      <c r="C624" s="32" t="s">
        <v>929</v>
      </c>
      <c r="D624" s="138" t="s">
        <v>1259</v>
      </c>
      <c r="E624" s="33" t="s">
        <v>1021</v>
      </c>
      <c r="F624" s="97" t="str">
        <f>IF(E624="","",IF(COUNTIF(Paramètres!H:H,E624)=1,IF(Paramètres!$E$3=Paramètres!$A$23,"Belfort/Montbéliard",IF(Paramètres!$E$3=Paramètres!$A$24,"Doubs","Franche-Comté")),IF(COUNTIF(Paramètres!I:I,E624)=1,IF(Paramètres!$E$3=Paramètres!$A$23,"Belfort/Montbéliard",IF(Paramètres!$E$3=Paramètres!$A$24,"Belfort","Franche-Comté")),IF(COUNTIF(Paramètres!J:J,E624)=1,IF(Paramètres!$E$3=Paramètres!$A$25,"Franche-Comté","Haute-Saône"),IF(COUNTIF(Paramètres!K:K,E624)=1,IF(Paramètres!$E$3=Paramètres!$A$25,"Franche-Comté","Jura"),IF(COUNTIF(Paramètres!G:G,E624)=1,IF(Paramètres!$E$3=Paramètres!$A$23,"Besançon",IF(Paramètres!$E$3=Paramètres!$A$24,"Doubs","Franche-Comté")),"*** INCONNU ***"))))))</f>
        <v>Franche-Comté</v>
      </c>
      <c r="G624" s="37">
        <f>LOOKUP(Z624-Paramètres!$E$1,Paramètres!$A$1:$A$20)</f>
        <v>-50</v>
      </c>
      <c r="H624" s="37" t="str">
        <f>LOOKUP(G624,Paramètres!$A$1:$B$20)</f>
        <v>V1</v>
      </c>
      <c r="I624" s="37">
        <f t="shared" si="99"/>
        <v>9</v>
      </c>
      <c r="J624" s="116">
        <v>968</v>
      </c>
      <c r="K624" s="25">
        <v>0</v>
      </c>
      <c r="L624" s="47">
        <v>0</v>
      </c>
      <c r="M624" s="47" t="s">
        <v>215</v>
      </c>
      <c r="N624" s="25">
        <v>0</v>
      </c>
      <c r="O624" s="88" t="str">
        <f t="shared" si="100"/>
        <v>1D</v>
      </c>
      <c r="P624" s="56">
        <f t="shared" si="101"/>
        <v>0</v>
      </c>
      <c r="Q624" s="56">
        <f t="shared" si="102"/>
        <v>0</v>
      </c>
      <c r="R624" s="56">
        <f t="shared" si="103"/>
        <v>10000000000</v>
      </c>
      <c r="S624" s="56">
        <f t="shared" si="104"/>
        <v>0</v>
      </c>
      <c r="T624" s="56">
        <f t="shared" si="105"/>
        <v>10000000000</v>
      </c>
      <c r="U624" s="57" t="str">
        <f t="shared" si="106"/>
        <v>1D</v>
      </c>
      <c r="V624" s="58">
        <f t="shared" si="107"/>
        <v>0</v>
      </c>
      <c r="W624" s="57" t="str">
        <f t="shared" si="108"/>
        <v>1D</v>
      </c>
      <c r="X624" s="58">
        <f t="shared" si="109"/>
        <v>0</v>
      </c>
      <c r="Y624" s="36" t="str">
        <f ca="1">LOOKUP(G624,Paramètres!$A$1:$A$20,Paramètres!$C$1:$C$21)</f>
        <v>+18</v>
      </c>
      <c r="Z624" s="25">
        <v>1971</v>
      </c>
      <c r="AA624" s="25"/>
      <c r="AB624" s="59"/>
      <c r="AC624" s="42"/>
      <c r="AD624" s="42" t="str">
        <f>IF(ISNA(VLOOKUP(D624,'Liste en forme Garçons'!$C:$C,1,FALSE)),"","*")</f>
        <v/>
      </c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</row>
    <row r="625" spans="1:46" s="43" customFormat="1" x14ac:dyDescent="0.35">
      <c r="A625" s="65"/>
      <c r="B625" s="32" t="s">
        <v>733</v>
      </c>
      <c r="C625" s="32" t="s">
        <v>671</v>
      </c>
      <c r="D625" s="138" t="s">
        <v>1476</v>
      </c>
      <c r="E625" s="33" t="s">
        <v>672</v>
      </c>
      <c r="F625" s="97" t="str">
        <f>IF(E625="","",IF(COUNTIF(Paramètres!H:H,E625)=1,IF(Paramètres!$E$3=Paramètres!$A$23,"Belfort/Montbéliard",IF(Paramètres!$E$3=Paramètres!$A$24,"Doubs","Franche-Comté")),IF(COUNTIF(Paramètres!I:I,E625)=1,IF(Paramètres!$E$3=Paramètres!$A$23,"Belfort/Montbéliard",IF(Paramètres!$E$3=Paramètres!$A$24,"Belfort","Franche-Comté")),IF(COUNTIF(Paramètres!J:J,E625)=1,IF(Paramètres!$E$3=Paramètres!$A$25,"Franche-Comté","Haute-Saône"),IF(COUNTIF(Paramètres!K:K,E625)=1,IF(Paramètres!$E$3=Paramètres!$A$25,"Franche-Comté","Jura"),IF(COUNTIF(Paramètres!G:G,E625)=1,IF(Paramètres!$E$3=Paramètres!$A$23,"Besançon",IF(Paramètres!$E$3=Paramètres!$A$24,"Doubs","Franche-Comté")),"*** INCONNU ***"))))))</f>
        <v>Franche-Comté</v>
      </c>
      <c r="G625" s="37">
        <f>LOOKUP(Z625-Paramètres!$E$1,Paramètres!$A$1:$A$20)</f>
        <v>-19</v>
      </c>
      <c r="H625" s="37" t="str">
        <f>LOOKUP(G625,Paramètres!$A$1:$B$20)</f>
        <v>S</v>
      </c>
      <c r="I625" s="37">
        <f t="shared" si="99"/>
        <v>9</v>
      </c>
      <c r="J625" s="116">
        <v>949</v>
      </c>
      <c r="K625" s="25" t="s">
        <v>254</v>
      </c>
      <c r="L625" s="47" t="s">
        <v>215</v>
      </c>
      <c r="M625" s="47" t="s">
        <v>212</v>
      </c>
      <c r="N625" s="25" t="s">
        <v>99</v>
      </c>
      <c r="O625" s="88" t="str">
        <f t="shared" si="100"/>
        <v>14D</v>
      </c>
      <c r="P625" s="56">
        <f t="shared" si="101"/>
        <v>0</v>
      </c>
      <c r="Q625" s="56">
        <f t="shared" si="102"/>
        <v>10000000000</v>
      </c>
      <c r="R625" s="56">
        <f t="shared" si="103"/>
        <v>100000000000</v>
      </c>
      <c r="S625" s="56">
        <f t="shared" si="104"/>
        <v>30000000000</v>
      </c>
      <c r="T625" s="56">
        <f t="shared" si="105"/>
        <v>140000000000</v>
      </c>
      <c r="U625" s="57" t="str">
        <f t="shared" si="106"/>
        <v>14D</v>
      </c>
      <c r="V625" s="58">
        <f t="shared" si="107"/>
        <v>0</v>
      </c>
      <c r="W625" s="57" t="str">
        <f t="shared" si="108"/>
        <v>14D</v>
      </c>
      <c r="X625" s="58">
        <f t="shared" si="109"/>
        <v>0</v>
      </c>
      <c r="Y625" s="36" t="str">
        <f ca="1">LOOKUP(G625,Paramètres!$A$1:$A$20,Paramètres!$C$1:$C$21)</f>
        <v>+18</v>
      </c>
      <c r="Z625" s="25">
        <v>1997</v>
      </c>
      <c r="AA625" s="25"/>
      <c r="AB625" s="59"/>
      <c r="AC625" s="42"/>
      <c r="AD625" s="42" t="str">
        <f>IF(ISNA(VLOOKUP(D625,'Liste en forme Garçons'!$C:$C,1,FALSE)),"","*")</f>
        <v/>
      </c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</row>
    <row r="626" spans="1:46" s="43" customFormat="1" x14ac:dyDescent="0.35">
      <c r="A626" s="65"/>
      <c r="B626" s="32" t="s">
        <v>830</v>
      </c>
      <c r="C626" s="32" t="s">
        <v>2642</v>
      </c>
      <c r="D626" s="138" t="s">
        <v>2832</v>
      </c>
      <c r="E626" s="49" t="s">
        <v>1121</v>
      </c>
      <c r="F626" s="97" t="str">
        <f>IF(E626="","",IF(COUNTIF(Paramètres!H:H,E626)=1,IF(Paramètres!$E$3=Paramètres!$A$23,"Belfort/Montbéliard",IF(Paramètres!$E$3=Paramètres!$A$24,"Doubs","Franche-Comté")),IF(COUNTIF(Paramètres!I:I,E626)=1,IF(Paramètres!$E$3=Paramètres!$A$23,"Belfort/Montbéliard",IF(Paramètres!$E$3=Paramètres!$A$24,"Belfort","Franche-Comté")),IF(COUNTIF(Paramètres!J:J,E626)=1,IF(Paramètres!$E$3=Paramètres!$A$25,"Franche-Comté","Haute-Saône"),IF(COUNTIF(Paramètres!K:K,E626)=1,IF(Paramètres!$E$3=Paramètres!$A$25,"Franche-Comté","Jura"),IF(COUNTIF(Paramètres!G:G,E626)=1,IF(Paramètres!$E$3=Paramètres!$A$23,"Besançon",IF(Paramètres!$E$3=Paramètres!$A$24,"Doubs","Franche-Comté")),"*** INCONNU ***"))))))</f>
        <v>Franche-Comté</v>
      </c>
      <c r="G626" s="37">
        <f>LOOKUP(Z626-Paramètres!$E$1,Paramètres!$A$1:$A$20)</f>
        <v>-50</v>
      </c>
      <c r="H626" s="37" t="str">
        <f>LOOKUP(G626,Paramètres!$A$1:$B$20)</f>
        <v>V1</v>
      </c>
      <c r="I626" s="37">
        <f t="shared" si="99"/>
        <v>8</v>
      </c>
      <c r="J626" s="116">
        <v>896</v>
      </c>
      <c r="K626" s="47"/>
      <c r="L626" s="47"/>
      <c r="M626" s="25"/>
      <c r="N626" s="25"/>
      <c r="O626" s="88" t="str">
        <f t="shared" si="100"/>
        <v>0</v>
      </c>
      <c r="P626" s="56">
        <f t="shared" si="101"/>
        <v>0</v>
      </c>
      <c r="Q626" s="56">
        <f t="shared" si="102"/>
        <v>0</v>
      </c>
      <c r="R626" s="56">
        <f t="shared" si="103"/>
        <v>0</v>
      </c>
      <c r="S626" s="56">
        <f t="shared" si="104"/>
        <v>0</v>
      </c>
      <c r="T626" s="56">
        <f t="shared" si="105"/>
        <v>0</v>
      </c>
      <c r="U626" s="57" t="str">
        <f t="shared" si="106"/>
        <v>0</v>
      </c>
      <c r="V626" s="58">
        <f t="shared" si="107"/>
        <v>0</v>
      </c>
      <c r="W626" s="57" t="str">
        <f t="shared" si="108"/>
        <v>0</v>
      </c>
      <c r="X626" s="58">
        <f t="shared" si="109"/>
        <v>0</v>
      </c>
      <c r="Y626" s="36" t="str">
        <f ca="1">LOOKUP(G626,Paramètres!$A$1:$A$20,Paramètres!$C$1:$C$21)</f>
        <v>+18</v>
      </c>
      <c r="Z626" s="25">
        <v>1972</v>
      </c>
      <c r="AA626" s="25"/>
      <c r="AB626" s="59"/>
      <c r="AC626" s="42"/>
      <c r="AD626" s="42" t="str">
        <f>IF(ISNA(VLOOKUP(D626,'Liste en forme Garçons'!$C:$C,1,FALSE)),"","*")</f>
        <v/>
      </c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</row>
    <row r="627" spans="1:46" s="43" customFormat="1" x14ac:dyDescent="0.35">
      <c r="A627" s="65"/>
      <c r="B627" s="32" t="s">
        <v>273</v>
      </c>
      <c r="C627" s="32" t="s">
        <v>274</v>
      </c>
      <c r="D627" s="138" t="s">
        <v>1635</v>
      </c>
      <c r="E627" s="49" t="s">
        <v>331</v>
      </c>
      <c r="F627" s="97" t="str">
        <f>IF(E627="","",IF(COUNTIF(Paramètres!H:H,E627)=1,IF(Paramètres!$E$3=Paramètres!$A$23,"Belfort/Montbéliard",IF(Paramètres!$E$3=Paramètres!$A$24,"Doubs","Franche-Comté")),IF(COUNTIF(Paramètres!I:I,E627)=1,IF(Paramètres!$E$3=Paramètres!$A$23,"Belfort/Montbéliard",IF(Paramètres!$E$3=Paramètres!$A$24,"Belfort","Franche-Comté")),IF(COUNTIF(Paramètres!J:J,E627)=1,IF(Paramètres!$E$3=Paramètres!$A$25,"Franche-Comté","Haute-Saône"),IF(COUNTIF(Paramètres!K:K,E627)=1,IF(Paramètres!$E$3=Paramètres!$A$25,"Franche-Comté","Jura"),IF(COUNTIF(Paramètres!G:G,E627)=1,IF(Paramètres!$E$3=Paramètres!$A$23,"Besançon",IF(Paramètres!$E$3=Paramètres!$A$24,"Doubs","Franche-Comté")),"*** INCONNU ***"))))))</f>
        <v>Franche-Comté</v>
      </c>
      <c r="G627" s="37">
        <f>LOOKUP(Z627-Paramètres!$E$1,Paramètres!$A$1:$A$20)</f>
        <v>-60</v>
      </c>
      <c r="H627" s="37" t="str">
        <f>LOOKUP(G627,Paramètres!$A$1:$B$20)</f>
        <v>V2</v>
      </c>
      <c r="I627" s="37">
        <f t="shared" si="99"/>
        <v>8</v>
      </c>
      <c r="J627" s="116">
        <v>810</v>
      </c>
      <c r="K627" s="25" t="s">
        <v>254</v>
      </c>
      <c r="L627" s="25" t="s">
        <v>254</v>
      </c>
      <c r="M627" s="25">
        <v>0</v>
      </c>
      <c r="N627" s="25">
        <v>0</v>
      </c>
      <c r="O627" s="88" t="str">
        <f t="shared" si="100"/>
        <v>0</v>
      </c>
      <c r="P627" s="56">
        <f t="shared" si="101"/>
        <v>0</v>
      </c>
      <c r="Q627" s="56">
        <f t="shared" si="102"/>
        <v>0</v>
      </c>
      <c r="R627" s="56">
        <f t="shared" si="103"/>
        <v>0</v>
      </c>
      <c r="S627" s="56">
        <f t="shared" si="104"/>
        <v>0</v>
      </c>
      <c r="T627" s="56">
        <f t="shared" si="105"/>
        <v>0</v>
      </c>
      <c r="U627" s="57" t="str">
        <f t="shared" si="106"/>
        <v>0</v>
      </c>
      <c r="V627" s="58">
        <f t="shared" si="107"/>
        <v>0</v>
      </c>
      <c r="W627" s="57" t="str">
        <f t="shared" si="108"/>
        <v>0</v>
      </c>
      <c r="X627" s="58">
        <f t="shared" si="109"/>
        <v>0</v>
      </c>
      <c r="Y627" s="36" t="str">
        <f ca="1">LOOKUP(G627,Paramètres!$A$1:$A$20,Paramètres!$C$1:$C$21)</f>
        <v>+18</v>
      </c>
      <c r="Z627" s="25">
        <v>1964</v>
      </c>
      <c r="AA627" s="25"/>
      <c r="AB627" s="59"/>
      <c r="AC627" s="42"/>
      <c r="AD627" s="42" t="str">
        <f>IF(ISNA(VLOOKUP(D627,'Liste en forme Garçons'!$C:$C,1,FALSE)),"","*")</f>
        <v/>
      </c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</row>
    <row r="628" spans="1:46" s="43" customFormat="1" x14ac:dyDescent="0.35">
      <c r="A628" s="65"/>
      <c r="B628" s="32" t="s">
        <v>404</v>
      </c>
      <c r="C628" s="32" t="s">
        <v>403</v>
      </c>
      <c r="D628" s="138" t="s">
        <v>1573</v>
      </c>
      <c r="E628" s="33" t="s">
        <v>2984</v>
      </c>
      <c r="F628" s="97" t="str">
        <f>IF(E628="","",IF(COUNTIF(Paramètres!H:H,E628)=1,IF(Paramètres!$E$3=Paramètres!$A$23,"Belfort/Montbéliard",IF(Paramètres!$E$3=Paramètres!$A$24,"Doubs","Franche-Comté")),IF(COUNTIF(Paramètres!I:I,E628)=1,IF(Paramètres!$E$3=Paramètres!$A$23,"Belfort/Montbéliard",IF(Paramètres!$E$3=Paramètres!$A$24,"Belfort","Franche-Comté")),IF(COUNTIF(Paramètres!J:J,E628)=1,IF(Paramètres!$E$3=Paramètres!$A$25,"Franche-Comté","Haute-Saône"),IF(COUNTIF(Paramètres!K:K,E628)=1,IF(Paramètres!$E$3=Paramètres!$A$25,"Franche-Comté","Jura"),IF(COUNTIF(Paramètres!G:G,E628)=1,IF(Paramètres!$E$3=Paramètres!$A$23,"Besançon",IF(Paramètres!$E$3=Paramètres!$A$24,"Doubs","Franche-Comté")),"*** INCONNU ***"))))))</f>
        <v>Franche-Comté</v>
      </c>
      <c r="G628" s="37">
        <f>LOOKUP(Z628-Paramètres!$E$1,Paramètres!$A$1:$A$20)</f>
        <v>-40</v>
      </c>
      <c r="H628" s="37" t="str">
        <f>LOOKUP(G628,Paramètres!$A$1:$B$20)</f>
        <v>S</v>
      </c>
      <c r="I628" s="37">
        <f t="shared" si="99"/>
        <v>7</v>
      </c>
      <c r="J628" s="116">
        <v>772</v>
      </c>
      <c r="K628" s="25">
        <v>0</v>
      </c>
      <c r="L628" s="47" t="s">
        <v>228</v>
      </c>
      <c r="M628" s="47" t="s">
        <v>228</v>
      </c>
      <c r="N628" s="25" t="s">
        <v>227</v>
      </c>
      <c r="O628" s="88" t="str">
        <f t="shared" si="100"/>
        <v>1E45F</v>
      </c>
      <c r="P628" s="56">
        <f t="shared" si="101"/>
        <v>0</v>
      </c>
      <c r="Q628" s="56">
        <f t="shared" si="102"/>
        <v>40000000</v>
      </c>
      <c r="R628" s="56">
        <f t="shared" si="103"/>
        <v>40000000</v>
      </c>
      <c r="S628" s="56">
        <f t="shared" si="104"/>
        <v>65000000</v>
      </c>
      <c r="T628" s="56">
        <f t="shared" si="105"/>
        <v>145000000</v>
      </c>
      <c r="U628" s="57" t="str">
        <f t="shared" si="106"/>
        <v>1E</v>
      </c>
      <c r="V628" s="58">
        <f t="shared" si="107"/>
        <v>45000000</v>
      </c>
      <c r="W628" s="57" t="str">
        <f t="shared" si="108"/>
        <v>1E45F</v>
      </c>
      <c r="X628" s="58">
        <f t="shared" si="109"/>
        <v>0</v>
      </c>
      <c r="Y628" s="36" t="str">
        <f ca="1">LOOKUP(G628,Paramètres!$A$1:$A$20,Paramètres!$C$1:$C$21)</f>
        <v>+18</v>
      </c>
      <c r="Z628" s="25">
        <v>1976</v>
      </c>
      <c r="AA628" s="25"/>
      <c r="AB628" s="59"/>
      <c r="AC628" s="42"/>
      <c r="AD628" s="42" t="str">
        <f>IF(ISNA(VLOOKUP(D628,'Liste en forme Garçons'!$C:$C,1,FALSE)),"","*")</f>
        <v/>
      </c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</row>
    <row r="629" spans="1:46" s="43" customFormat="1" x14ac:dyDescent="0.35">
      <c r="A629" s="65"/>
      <c r="B629" s="32" t="s">
        <v>420</v>
      </c>
      <c r="C629" s="32" t="s">
        <v>419</v>
      </c>
      <c r="D629" s="138" t="s">
        <v>1602</v>
      </c>
      <c r="E629" s="49" t="s">
        <v>334</v>
      </c>
      <c r="F629" s="97" t="str">
        <f>IF(E629="","",IF(COUNTIF(Paramètres!H:H,E629)=1,IF(Paramètres!$E$3=Paramètres!$A$23,"Belfort/Montbéliard",IF(Paramètres!$E$3=Paramètres!$A$24,"Doubs","Franche-Comté")),IF(COUNTIF(Paramètres!I:I,E629)=1,IF(Paramètres!$E$3=Paramètres!$A$23,"Belfort/Montbéliard",IF(Paramètres!$E$3=Paramètres!$A$24,"Belfort","Franche-Comté")),IF(COUNTIF(Paramètres!J:J,E629)=1,IF(Paramètres!$E$3=Paramètres!$A$25,"Franche-Comté","Haute-Saône"),IF(COUNTIF(Paramètres!K:K,E629)=1,IF(Paramètres!$E$3=Paramètres!$A$25,"Franche-Comté","Jura"),IF(COUNTIF(Paramètres!G:G,E629)=1,IF(Paramètres!$E$3=Paramètres!$A$23,"Besançon",IF(Paramètres!$E$3=Paramètres!$A$24,"Doubs","Franche-Comté")),"*** INCONNU ***"))))))</f>
        <v>Franche-Comté</v>
      </c>
      <c r="G629" s="37">
        <f>LOOKUP(Z629-Paramètres!$E$1,Paramètres!$A$1:$A$20)</f>
        <v>-40</v>
      </c>
      <c r="H629" s="37" t="str">
        <f>LOOKUP(G629,Paramètres!$A$1:$B$20)</f>
        <v>S</v>
      </c>
      <c r="I629" s="37">
        <f t="shared" si="99"/>
        <v>7</v>
      </c>
      <c r="J629" s="116">
        <v>770</v>
      </c>
      <c r="K629" s="25">
        <v>0</v>
      </c>
      <c r="L629" s="25">
        <v>0</v>
      </c>
      <c r="M629" s="25" t="s">
        <v>226</v>
      </c>
      <c r="N629" s="25" t="s">
        <v>222</v>
      </c>
      <c r="O629" s="88" t="str">
        <f t="shared" si="100"/>
        <v>5E</v>
      </c>
      <c r="P629" s="56">
        <f t="shared" si="101"/>
        <v>0</v>
      </c>
      <c r="Q629" s="56">
        <f t="shared" si="102"/>
        <v>0</v>
      </c>
      <c r="R629" s="56">
        <f t="shared" si="103"/>
        <v>100000000</v>
      </c>
      <c r="S629" s="56">
        <f t="shared" si="104"/>
        <v>400000000</v>
      </c>
      <c r="T629" s="56">
        <f t="shared" si="105"/>
        <v>500000000</v>
      </c>
      <c r="U629" s="57" t="str">
        <f t="shared" si="106"/>
        <v>5E</v>
      </c>
      <c r="V629" s="58">
        <f t="shared" si="107"/>
        <v>0</v>
      </c>
      <c r="W629" s="57" t="str">
        <f t="shared" si="108"/>
        <v>5E</v>
      </c>
      <c r="X629" s="58">
        <f t="shared" si="109"/>
        <v>0</v>
      </c>
      <c r="Y629" s="36" t="str">
        <f ca="1">LOOKUP(G629,Paramètres!$A$1:$A$20,Paramètres!$C$1:$C$21)</f>
        <v>+18</v>
      </c>
      <c r="Z629" s="25">
        <v>1994</v>
      </c>
      <c r="AA629" s="25"/>
      <c r="AB629" s="59"/>
      <c r="AC629" s="42"/>
      <c r="AD629" s="42" t="str">
        <f>IF(ISNA(VLOOKUP(D629,'Liste en forme Garçons'!$C:$C,1,FALSE)),"","*")</f>
        <v/>
      </c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</row>
    <row r="630" spans="1:46" s="43" customFormat="1" x14ac:dyDescent="0.35">
      <c r="A630" s="65"/>
      <c r="B630" s="32" t="s">
        <v>363</v>
      </c>
      <c r="C630" s="32" t="s">
        <v>48</v>
      </c>
      <c r="D630" s="138" t="s">
        <v>1478</v>
      </c>
      <c r="E630" s="49" t="s">
        <v>675</v>
      </c>
      <c r="F630" s="97" t="str">
        <f>IF(E630="","",IF(COUNTIF(Paramètres!H:H,E630)=1,IF(Paramètres!$E$3=Paramètres!$A$23,"Belfort/Montbéliard",IF(Paramètres!$E$3=Paramètres!$A$24,"Doubs","Franche-Comté")),IF(COUNTIF(Paramètres!I:I,E630)=1,IF(Paramètres!$E$3=Paramètres!$A$23,"Belfort/Montbéliard",IF(Paramètres!$E$3=Paramètres!$A$24,"Belfort","Franche-Comté")),IF(COUNTIF(Paramètres!J:J,E630)=1,IF(Paramètres!$E$3=Paramètres!$A$25,"Franche-Comté","Haute-Saône"),IF(COUNTIF(Paramètres!K:K,E630)=1,IF(Paramètres!$E$3=Paramètres!$A$25,"Franche-Comté","Jura"),IF(COUNTIF(Paramètres!G:G,E630)=1,IF(Paramètres!$E$3=Paramètres!$A$23,"Besançon",IF(Paramètres!$E$3=Paramètres!$A$24,"Doubs","Franche-Comté")),"*** INCONNU ***"))))))</f>
        <v>Franche-Comté</v>
      </c>
      <c r="G630" s="37">
        <f>LOOKUP(Z630-Paramètres!$E$1,Paramètres!$A$1:$A$20)</f>
        <v>-40</v>
      </c>
      <c r="H630" s="37" t="str">
        <f>LOOKUP(G630,Paramètres!$A$1:$B$20)</f>
        <v>S</v>
      </c>
      <c r="I630" s="37">
        <f t="shared" si="99"/>
        <v>7</v>
      </c>
      <c r="J630" s="116">
        <v>761</v>
      </c>
      <c r="K630" s="100">
        <v>0</v>
      </c>
      <c r="L630" s="100" t="s">
        <v>195</v>
      </c>
      <c r="M630" s="100" t="s">
        <v>227</v>
      </c>
      <c r="N630" s="100" t="s">
        <v>226</v>
      </c>
      <c r="O630" s="88" t="str">
        <f t="shared" si="100"/>
        <v>1E80F</v>
      </c>
      <c r="P630" s="56">
        <f t="shared" si="101"/>
        <v>0</v>
      </c>
      <c r="Q630" s="56">
        <f t="shared" si="102"/>
        <v>15000000</v>
      </c>
      <c r="R630" s="56">
        <f t="shared" si="103"/>
        <v>65000000</v>
      </c>
      <c r="S630" s="56">
        <f t="shared" si="104"/>
        <v>100000000</v>
      </c>
      <c r="T630" s="56">
        <f t="shared" si="105"/>
        <v>180000000</v>
      </c>
      <c r="U630" s="57" t="str">
        <f t="shared" si="106"/>
        <v>1E</v>
      </c>
      <c r="V630" s="58">
        <f t="shared" si="107"/>
        <v>80000000</v>
      </c>
      <c r="W630" s="57" t="str">
        <f t="shared" si="108"/>
        <v>1E80F</v>
      </c>
      <c r="X630" s="58">
        <f t="shared" si="109"/>
        <v>0</v>
      </c>
      <c r="Y630" s="36" t="str">
        <f ca="1">LOOKUP(G630,Paramètres!$A$1:$A$20,Paramètres!$C$1:$C$21)</f>
        <v>+18</v>
      </c>
      <c r="Z630" s="25">
        <v>1991</v>
      </c>
      <c r="AA630" s="25"/>
      <c r="AB630" s="59"/>
      <c r="AC630" s="42"/>
      <c r="AD630" s="42" t="str">
        <f>IF(ISNA(VLOOKUP(D630,'Liste en forme Garçons'!$C:$C,1,FALSE)),"","*")</f>
        <v/>
      </c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</row>
    <row r="631" spans="1:46" s="43" customFormat="1" x14ac:dyDescent="0.35">
      <c r="A631" s="65"/>
      <c r="B631" s="32" t="s">
        <v>273</v>
      </c>
      <c r="C631" s="32" t="s">
        <v>274</v>
      </c>
      <c r="D631" s="138" t="s">
        <v>1540</v>
      </c>
      <c r="E631" s="49" t="s">
        <v>33</v>
      </c>
      <c r="F631" s="97" t="str">
        <f>IF(E631="","",IF(COUNTIF(Paramètres!H:H,E631)=1,IF(Paramètres!$E$3=Paramètres!$A$23,"Belfort/Montbéliard",IF(Paramètres!$E$3=Paramètres!$A$24,"Doubs","Franche-Comté")),IF(COUNTIF(Paramètres!I:I,E631)=1,IF(Paramètres!$E$3=Paramètres!$A$23,"Belfort/Montbéliard",IF(Paramètres!$E$3=Paramètres!$A$24,"Belfort","Franche-Comté")),IF(COUNTIF(Paramètres!J:J,E631)=1,IF(Paramètres!$E$3=Paramètres!$A$25,"Franche-Comté","Haute-Saône"),IF(COUNTIF(Paramètres!K:K,E631)=1,IF(Paramètres!$E$3=Paramètres!$A$25,"Franche-Comté","Jura"),IF(COUNTIF(Paramètres!G:G,E631)=1,IF(Paramètres!$E$3=Paramètres!$A$23,"Besançon",IF(Paramètres!$E$3=Paramètres!$A$24,"Doubs","Franche-Comté")),"*** INCONNU ***"))))))</f>
        <v>Franche-Comté</v>
      </c>
      <c r="G631" s="37">
        <f>LOOKUP(Z631-Paramètres!$E$1,Paramètres!$A$1:$A$20)</f>
        <v>-40</v>
      </c>
      <c r="H631" s="37" t="str">
        <f>LOOKUP(G631,Paramètres!$A$1:$B$20)</f>
        <v>S</v>
      </c>
      <c r="I631" s="37">
        <f t="shared" si="99"/>
        <v>7</v>
      </c>
      <c r="J631" s="116">
        <v>749</v>
      </c>
      <c r="K631" s="25">
        <v>0</v>
      </c>
      <c r="L631" s="25" t="s">
        <v>230</v>
      </c>
      <c r="M631" s="25">
        <v>0</v>
      </c>
      <c r="N631" s="25" t="s">
        <v>228</v>
      </c>
      <c r="O631" s="88" t="str">
        <f t="shared" si="100"/>
        <v>65F</v>
      </c>
      <c r="P631" s="56">
        <f t="shared" si="101"/>
        <v>0</v>
      </c>
      <c r="Q631" s="56">
        <f t="shared" si="102"/>
        <v>25000000</v>
      </c>
      <c r="R631" s="56">
        <f t="shared" si="103"/>
        <v>0</v>
      </c>
      <c r="S631" s="56">
        <f t="shared" si="104"/>
        <v>40000000</v>
      </c>
      <c r="T631" s="56">
        <f t="shared" si="105"/>
        <v>65000000</v>
      </c>
      <c r="U631" s="57" t="str">
        <f t="shared" si="106"/>
        <v>65F</v>
      </c>
      <c r="V631" s="58">
        <f t="shared" si="107"/>
        <v>0</v>
      </c>
      <c r="W631" s="57" t="str">
        <f t="shared" si="108"/>
        <v>65F</v>
      </c>
      <c r="X631" s="58">
        <f t="shared" si="109"/>
        <v>0</v>
      </c>
      <c r="Y631" s="36" t="str">
        <f ca="1">LOOKUP(G631,Paramètres!$A$1:$A$20,Paramètres!$C$1:$C$21)</f>
        <v>+18</v>
      </c>
      <c r="Z631" s="25">
        <v>1984</v>
      </c>
      <c r="AA631" s="25"/>
      <c r="AB631" s="59"/>
      <c r="AC631" s="42"/>
      <c r="AD631" s="42" t="str">
        <f>IF(ISNA(VLOOKUP(D631,'Liste en forme Garçons'!$C:$C,1,FALSE)),"","*")</f>
        <v/>
      </c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</row>
    <row r="632" spans="1:46" s="43" customFormat="1" x14ac:dyDescent="0.35">
      <c r="A632" s="65"/>
      <c r="B632" s="32" t="s">
        <v>13</v>
      </c>
      <c r="C632" s="32" t="s">
        <v>503</v>
      </c>
      <c r="D632" s="138" t="s">
        <v>1474</v>
      </c>
      <c r="E632" s="49" t="s">
        <v>1039</v>
      </c>
      <c r="F632" s="97" t="str">
        <f>IF(E632="","",IF(COUNTIF(Paramètres!H:H,E632)=1,IF(Paramètres!$E$3=Paramètres!$A$23,"Belfort/Montbéliard",IF(Paramètres!$E$3=Paramètres!$A$24,"Doubs","Franche-Comté")),IF(COUNTIF(Paramètres!I:I,E632)=1,IF(Paramètres!$E$3=Paramètres!$A$23,"Belfort/Montbéliard",IF(Paramètres!$E$3=Paramètres!$A$24,"Belfort","Franche-Comté")),IF(COUNTIF(Paramètres!J:J,E632)=1,IF(Paramètres!$E$3=Paramètres!$A$25,"Franche-Comté","Haute-Saône"),IF(COUNTIF(Paramètres!K:K,E632)=1,IF(Paramètres!$E$3=Paramètres!$A$25,"Franche-Comté","Jura"),IF(COUNTIF(Paramètres!G:G,E632)=1,IF(Paramètres!$E$3=Paramètres!$A$23,"Besançon",IF(Paramètres!$E$3=Paramètres!$A$24,"Doubs","Franche-Comté")),"*** INCONNU ***"))))))</f>
        <v>Franche-Comté</v>
      </c>
      <c r="G632" s="37">
        <f>LOOKUP(Z632-Paramètres!$E$1,Paramètres!$A$1:$A$20)</f>
        <v>-40</v>
      </c>
      <c r="H632" s="37" t="str">
        <f>LOOKUP(G632,Paramètres!$A$1:$B$20)</f>
        <v>S</v>
      </c>
      <c r="I632" s="37">
        <f t="shared" si="99"/>
        <v>7</v>
      </c>
      <c r="J632" s="116">
        <v>717</v>
      </c>
      <c r="K632" s="47">
        <v>0</v>
      </c>
      <c r="L632" s="47">
        <v>0</v>
      </c>
      <c r="M632" s="25">
        <v>0</v>
      </c>
      <c r="N632" s="25">
        <v>0</v>
      </c>
      <c r="O632" s="88" t="str">
        <f t="shared" si="100"/>
        <v>0</v>
      </c>
      <c r="P632" s="56">
        <f t="shared" si="101"/>
        <v>0</v>
      </c>
      <c r="Q632" s="56">
        <f t="shared" si="102"/>
        <v>0</v>
      </c>
      <c r="R632" s="56">
        <f t="shared" si="103"/>
        <v>0</v>
      </c>
      <c r="S632" s="56">
        <f t="shared" si="104"/>
        <v>0</v>
      </c>
      <c r="T632" s="56">
        <f t="shared" si="105"/>
        <v>0</v>
      </c>
      <c r="U632" s="57" t="str">
        <f t="shared" si="106"/>
        <v>0</v>
      </c>
      <c r="V632" s="58">
        <f t="shared" si="107"/>
        <v>0</v>
      </c>
      <c r="W632" s="57" t="str">
        <f t="shared" si="108"/>
        <v>0</v>
      </c>
      <c r="X632" s="58">
        <f t="shared" si="109"/>
        <v>0</v>
      </c>
      <c r="Y632" s="36" t="str">
        <f ca="1">LOOKUP(G632,Paramètres!$A$1:$A$20,Paramètres!$C$1:$C$21)</f>
        <v>+18</v>
      </c>
      <c r="Z632" s="25">
        <v>1989</v>
      </c>
      <c r="AA632" s="25"/>
      <c r="AB632" s="59"/>
      <c r="AC632" s="42"/>
      <c r="AD632" s="42" t="str">
        <f>IF(ISNA(VLOOKUP(D632,'Liste en forme Garçons'!$C:$C,1,FALSE)),"","*")</f>
        <v/>
      </c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</row>
    <row r="633" spans="1:46" s="43" customFormat="1" x14ac:dyDescent="0.35">
      <c r="A633" s="65"/>
      <c r="B633" s="32" t="s">
        <v>633</v>
      </c>
      <c r="C633" s="32" t="s">
        <v>537</v>
      </c>
      <c r="D633" s="138" t="s">
        <v>1585</v>
      </c>
      <c r="E633" s="49" t="s">
        <v>330</v>
      </c>
      <c r="F633" s="97" t="str">
        <f>IF(E633="","",IF(COUNTIF(Paramètres!H:H,E633)=1,IF(Paramètres!$E$3=Paramètres!$A$23,"Belfort/Montbéliard",IF(Paramètres!$E$3=Paramètres!$A$24,"Doubs","Franche-Comté")),IF(COUNTIF(Paramètres!I:I,E633)=1,IF(Paramètres!$E$3=Paramètres!$A$23,"Belfort/Montbéliard",IF(Paramètres!$E$3=Paramètres!$A$24,"Belfort","Franche-Comté")),IF(COUNTIF(Paramètres!J:J,E633)=1,IF(Paramètres!$E$3=Paramètres!$A$25,"Franche-Comté","Haute-Saône"),IF(COUNTIF(Paramètres!K:K,E633)=1,IF(Paramètres!$E$3=Paramètres!$A$25,"Franche-Comté","Jura"),IF(COUNTIF(Paramètres!G:G,E633)=1,IF(Paramètres!$E$3=Paramètres!$A$23,"Besançon",IF(Paramètres!$E$3=Paramètres!$A$24,"Doubs","Franche-Comté")),"*** INCONNU ***"))))))</f>
        <v>Franche-Comté</v>
      </c>
      <c r="G633" s="37">
        <f>LOOKUP(Z633-Paramètres!$E$1,Paramètres!$A$1:$A$20)</f>
        <v>-60</v>
      </c>
      <c r="H633" s="37" t="str">
        <f>LOOKUP(G633,Paramètres!$A$1:$B$20)</f>
        <v>V2</v>
      </c>
      <c r="I633" s="37">
        <f t="shared" si="99"/>
        <v>7</v>
      </c>
      <c r="J633" s="116">
        <v>714</v>
      </c>
      <c r="K633" s="25" t="s">
        <v>254</v>
      </c>
      <c r="L633" s="25" t="s">
        <v>192</v>
      </c>
      <c r="M633" s="25" t="s">
        <v>230</v>
      </c>
      <c r="N633" s="25">
        <v>0</v>
      </c>
      <c r="O633" s="88" t="str">
        <f t="shared" si="100"/>
        <v>45F</v>
      </c>
      <c r="P633" s="56">
        <f t="shared" si="101"/>
        <v>0</v>
      </c>
      <c r="Q633" s="56">
        <f t="shared" si="102"/>
        <v>20000000</v>
      </c>
      <c r="R633" s="56">
        <f t="shared" si="103"/>
        <v>25000000</v>
      </c>
      <c r="S633" s="56">
        <f t="shared" si="104"/>
        <v>0</v>
      </c>
      <c r="T633" s="56">
        <f t="shared" si="105"/>
        <v>45000000</v>
      </c>
      <c r="U633" s="57" t="str">
        <f t="shared" si="106"/>
        <v>45F</v>
      </c>
      <c r="V633" s="58">
        <f t="shared" si="107"/>
        <v>0</v>
      </c>
      <c r="W633" s="57" t="str">
        <f t="shared" si="108"/>
        <v>45F</v>
      </c>
      <c r="X633" s="58">
        <f t="shared" si="109"/>
        <v>0</v>
      </c>
      <c r="Y633" s="36" t="str">
        <f ca="1">LOOKUP(G633,Paramètres!$A$1:$A$20,Paramètres!$C$1:$C$21)</f>
        <v>+18</v>
      </c>
      <c r="Z633" s="25">
        <v>1957</v>
      </c>
      <c r="AA633" s="25"/>
      <c r="AB633" s="59"/>
      <c r="AC633" s="42"/>
      <c r="AD633" s="42" t="str">
        <f>IF(ISNA(VLOOKUP(D633,'Liste en forme Garçons'!$C:$C,1,FALSE)),"","*")</f>
        <v/>
      </c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</row>
    <row r="634" spans="1:46" s="43" customFormat="1" x14ac:dyDescent="0.35">
      <c r="A634" s="65"/>
      <c r="B634" s="32" t="s">
        <v>39</v>
      </c>
      <c r="C634" s="32" t="s">
        <v>602</v>
      </c>
      <c r="D634" s="138" t="s">
        <v>1538</v>
      </c>
      <c r="E634" s="33" t="s">
        <v>1128</v>
      </c>
      <c r="F634" s="97" t="str">
        <f>IF(E634="","",IF(COUNTIF(Paramètres!H:H,E634)=1,IF(Paramètres!$E$3=Paramètres!$A$23,"Belfort/Montbéliard",IF(Paramètres!$E$3=Paramètres!$A$24,"Doubs","Franche-Comté")),IF(COUNTIF(Paramètres!I:I,E634)=1,IF(Paramètres!$E$3=Paramètres!$A$23,"Belfort/Montbéliard",IF(Paramètres!$E$3=Paramètres!$A$24,"Belfort","Franche-Comté")),IF(COUNTIF(Paramètres!J:J,E634)=1,IF(Paramètres!$E$3=Paramètres!$A$25,"Franche-Comté","Haute-Saône"),IF(COUNTIF(Paramètres!K:K,E634)=1,IF(Paramètres!$E$3=Paramètres!$A$25,"Franche-Comté","Jura"),IF(COUNTIF(Paramètres!G:G,E634)=1,IF(Paramètres!$E$3=Paramètres!$A$23,"Besançon",IF(Paramètres!$E$3=Paramètres!$A$24,"Doubs","Franche-Comté")),"*** INCONNU ***"))))))</f>
        <v>Franche-Comté</v>
      </c>
      <c r="G634" s="37">
        <f>LOOKUP(Z634-Paramètres!$E$1,Paramètres!$A$1:$A$20)</f>
        <v>-40</v>
      </c>
      <c r="H634" s="37" t="str">
        <f>LOOKUP(G634,Paramètres!$A$1:$B$20)</f>
        <v>S</v>
      </c>
      <c r="I634" s="37">
        <f t="shared" si="99"/>
        <v>6</v>
      </c>
      <c r="J634" s="117">
        <v>652</v>
      </c>
      <c r="K634" s="25" t="s">
        <v>254</v>
      </c>
      <c r="L634" s="47" t="s">
        <v>254</v>
      </c>
      <c r="M634" s="47" t="s">
        <v>73</v>
      </c>
      <c r="N634" s="47">
        <v>0</v>
      </c>
      <c r="O634" s="88" t="str">
        <f t="shared" si="100"/>
        <v>80G</v>
      </c>
      <c r="P634" s="56">
        <f t="shared" si="101"/>
        <v>0</v>
      </c>
      <c r="Q634" s="56">
        <f t="shared" si="102"/>
        <v>0</v>
      </c>
      <c r="R634" s="56">
        <f t="shared" si="103"/>
        <v>800000</v>
      </c>
      <c r="S634" s="56">
        <f t="shared" si="104"/>
        <v>0</v>
      </c>
      <c r="T634" s="56">
        <f t="shared" si="105"/>
        <v>800000</v>
      </c>
      <c r="U634" s="57" t="str">
        <f t="shared" si="106"/>
        <v>80G</v>
      </c>
      <c r="V634" s="58">
        <f t="shared" si="107"/>
        <v>0</v>
      </c>
      <c r="W634" s="57" t="str">
        <f t="shared" si="108"/>
        <v>80G</v>
      </c>
      <c r="X634" s="58">
        <f t="shared" si="109"/>
        <v>0</v>
      </c>
      <c r="Y634" s="36" t="str">
        <f ca="1">LOOKUP(G634,Paramètres!$A$1:$A$20,Paramètres!$C$1:$C$21)</f>
        <v>+18</v>
      </c>
      <c r="Z634" s="23">
        <v>1978</v>
      </c>
      <c r="AA634" s="25"/>
      <c r="AB634" s="59"/>
      <c r="AC634" s="42"/>
      <c r="AD634" s="42" t="str">
        <f>IF(ISNA(VLOOKUP(D634,'Liste en forme Garçons'!$C:$C,1,FALSE)),"","*")</f>
        <v/>
      </c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</row>
    <row r="635" spans="1:46" s="43" customFormat="1" x14ac:dyDescent="0.35">
      <c r="A635" s="65"/>
      <c r="B635" s="32" t="s">
        <v>9</v>
      </c>
      <c r="C635" s="32" t="s">
        <v>458</v>
      </c>
      <c r="D635" s="138" t="s">
        <v>1690</v>
      </c>
      <c r="E635" s="33" t="s">
        <v>1121</v>
      </c>
      <c r="F635" s="97" t="str">
        <f>IF(E635="","",IF(COUNTIF(Paramètres!H:H,E635)=1,IF(Paramètres!$E$3=Paramètres!$A$23,"Belfort/Montbéliard",IF(Paramètres!$E$3=Paramètres!$A$24,"Doubs","Franche-Comté")),IF(COUNTIF(Paramètres!I:I,E635)=1,IF(Paramètres!$E$3=Paramètres!$A$23,"Belfort/Montbéliard",IF(Paramètres!$E$3=Paramètres!$A$24,"Belfort","Franche-Comté")),IF(COUNTIF(Paramètres!J:J,E635)=1,IF(Paramètres!$E$3=Paramètres!$A$25,"Franche-Comté","Haute-Saône"),IF(COUNTIF(Paramètres!K:K,E635)=1,IF(Paramètres!$E$3=Paramètres!$A$25,"Franche-Comté","Jura"),IF(COUNTIF(Paramètres!G:G,E635)=1,IF(Paramètres!$E$3=Paramètres!$A$23,"Besançon",IF(Paramètres!$E$3=Paramètres!$A$24,"Doubs","Franche-Comté")),"*** INCONNU ***"))))))</f>
        <v>Franche-Comté</v>
      </c>
      <c r="G635" s="37">
        <f>LOOKUP(Z635-Paramètres!$E$1,Paramètres!$A$1:$A$20)</f>
        <v>-40</v>
      </c>
      <c r="H635" s="37" t="str">
        <f>LOOKUP(G635,Paramètres!$A$1:$B$20)</f>
        <v>S</v>
      </c>
      <c r="I635" s="37">
        <f t="shared" si="99"/>
        <v>5</v>
      </c>
      <c r="J635" s="117">
        <v>584</v>
      </c>
      <c r="K635" s="25" t="s">
        <v>254</v>
      </c>
      <c r="L635" s="47" t="s">
        <v>254</v>
      </c>
      <c r="M635" s="47" t="s">
        <v>237</v>
      </c>
      <c r="N635" s="47">
        <v>0</v>
      </c>
      <c r="O635" s="88" t="str">
        <f t="shared" si="100"/>
        <v>40G</v>
      </c>
      <c r="P635" s="56">
        <f t="shared" si="101"/>
        <v>0</v>
      </c>
      <c r="Q635" s="56">
        <f t="shared" si="102"/>
        <v>0</v>
      </c>
      <c r="R635" s="56">
        <f t="shared" si="103"/>
        <v>400000</v>
      </c>
      <c r="S635" s="56">
        <f t="shared" si="104"/>
        <v>0</v>
      </c>
      <c r="T635" s="56">
        <f t="shared" si="105"/>
        <v>400000</v>
      </c>
      <c r="U635" s="57" t="str">
        <f t="shared" si="106"/>
        <v>40G</v>
      </c>
      <c r="V635" s="58">
        <f t="shared" si="107"/>
        <v>0</v>
      </c>
      <c r="W635" s="57" t="str">
        <f t="shared" si="108"/>
        <v>40G</v>
      </c>
      <c r="X635" s="58">
        <f t="shared" si="109"/>
        <v>0</v>
      </c>
      <c r="Y635" s="36" t="str">
        <f ca="1">LOOKUP(G635,Paramètres!$A$1:$A$20,Paramètres!$C$1:$C$21)</f>
        <v>+18</v>
      </c>
      <c r="Z635" s="23">
        <v>1991</v>
      </c>
      <c r="AA635" s="25"/>
      <c r="AB635" s="59"/>
      <c r="AC635" s="42"/>
      <c r="AD635" s="42" t="str">
        <f>IF(ISNA(VLOOKUP(D635,'Liste en forme Garçons'!$C:$C,1,FALSE)),"","*")</f>
        <v/>
      </c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</row>
    <row r="636" spans="1:46" s="43" customFormat="1" x14ac:dyDescent="0.35">
      <c r="A636" s="65"/>
      <c r="B636" s="32" t="s">
        <v>125</v>
      </c>
      <c r="C636" s="32" t="s">
        <v>927</v>
      </c>
      <c r="D636" s="138" t="s">
        <v>1320</v>
      </c>
      <c r="E636" s="33" t="s">
        <v>1021</v>
      </c>
      <c r="F636" s="97" t="str">
        <f>IF(E636="","",IF(COUNTIF(Paramètres!H:H,E636)=1,IF(Paramètres!$E$3=Paramètres!$A$23,"Belfort/Montbéliard",IF(Paramètres!$E$3=Paramètres!$A$24,"Doubs","Franche-Comté")),IF(COUNTIF(Paramètres!I:I,E636)=1,IF(Paramètres!$E$3=Paramètres!$A$23,"Belfort/Montbéliard",IF(Paramètres!$E$3=Paramètres!$A$24,"Belfort","Franche-Comté")),IF(COUNTIF(Paramètres!J:J,E636)=1,IF(Paramètres!$E$3=Paramètres!$A$25,"Franche-Comté","Haute-Saône"),IF(COUNTIF(Paramètres!K:K,E636)=1,IF(Paramètres!$E$3=Paramètres!$A$25,"Franche-Comté","Jura"),IF(COUNTIF(Paramètres!G:G,E636)=1,IF(Paramètres!$E$3=Paramètres!$A$23,"Besançon",IF(Paramètres!$E$3=Paramètres!$A$24,"Doubs","Franche-Comté")),"*** INCONNU ***"))))))</f>
        <v>Franche-Comté</v>
      </c>
      <c r="G636" s="37">
        <f>LOOKUP(Z636-Paramètres!$E$1,Paramètres!$A$1:$A$20)</f>
        <v>-20</v>
      </c>
      <c r="H636" s="37" t="str">
        <f>LOOKUP(G636,Paramètres!$A$1:$B$20)</f>
        <v>S</v>
      </c>
      <c r="I636" s="37">
        <f t="shared" si="99"/>
        <v>5</v>
      </c>
      <c r="J636" s="116">
        <v>576</v>
      </c>
      <c r="K636" s="25">
        <v>0</v>
      </c>
      <c r="L636" s="47">
        <v>0</v>
      </c>
      <c r="M636" s="47" t="s">
        <v>191</v>
      </c>
      <c r="N636" s="25" t="s">
        <v>858</v>
      </c>
      <c r="O636" s="88" t="str">
        <f t="shared" si="100"/>
        <v>9D35E</v>
      </c>
      <c r="P636" s="56">
        <f t="shared" si="101"/>
        <v>0</v>
      </c>
      <c r="Q636" s="56">
        <f t="shared" si="102"/>
        <v>0</v>
      </c>
      <c r="R636" s="56">
        <f t="shared" si="103"/>
        <v>3500000000</v>
      </c>
      <c r="S636" s="56">
        <f t="shared" si="104"/>
        <v>90000000000</v>
      </c>
      <c r="T636" s="56">
        <f t="shared" si="105"/>
        <v>93500000000</v>
      </c>
      <c r="U636" s="57" t="str">
        <f t="shared" si="106"/>
        <v>9D</v>
      </c>
      <c r="V636" s="58">
        <f t="shared" si="107"/>
        <v>3500000000</v>
      </c>
      <c r="W636" s="57" t="str">
        <f t="shared" si="108"/>
        <v>9D35E</v>
      </c>
      <c r="X636" s="58">
        <f t="shared" si="109"/>
        <v>0</v>
      </c>
      <c r="Y636" s="36" t="str">
        <f ca="1">LOOKUP(G636,Paramètres!$A$1:$A$20,Paramètres!$C$1:$C$21)</f>
        <v>+18</v>
      </c>
      <c r="Z636" s="25">
        <v>1996</v>
      </c>
      <c r="AA636" s="25"/>
      <c r="AB636" s="59"/>
      <c r="AC636" s="42"/>
      <c r="AD636" s="42" t="str">
        <f>IF(ISNA(VLOOKUP(D636,'Liste en forme Garçons'!$C:$C,1,FALSE)),"","*")</f>
        <v/>
      </c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</row>
    <row r="637" spans="1:46" s="43" customFormat="1" x14ac:dyDescent="0.35">
      <c r="A637" s="65"/>
      <c r="B637" s="32" t="s">
        <v>398</v>
      </c>
      <c r="C637" s="32" t="s">
        <v>397</v>
      </c>
      <c r="D637" s="138" t="s">
        <v>1751</v>
      </c>
      <c r="E637" s="49" t="s">
        <v>2984</v>
      </c>
      <c r="F637" s="97" t="str">
        <f>IF(E637="","",IF(COUNTIF(Paramètres!H:H,E637)=1,IF(Paramètres!$E$3=Paramètres!$A$23,"Belfort/Montbéliard",IF(Paramètres!$E$3=Paramètres!$A$24,"Doubs","Franche-Comté")),IF(COUNTIF(Paramètres!I:I,E637)=1,IF(Paramètres!$E$3=Paramètres!$A$23,"Belfort/Montbéliard",IF(Paramètres!$E$3=Paramètres!$A$24,"Belfort","Franche-Comté")),IF(COUNTIF(Paramètres!J:J,E637)=1,IF(Paramètres!$E$3=Paramètres!$A$25,"Franche-Comté","Haute-Saône"),IF(COUNTIF(Paramètres!K:K,E637)=1,IF(Paramètres!$E$3=Paramètres!$A$25,"Franche-Comté","Jura"),IF(COUNTIF(Paramètres!G:G,E637)=1,IF(Paramètres!$E$3=Paramètres!$A$23,"Besançon",IF(Paramètres!$E$3=Paramètres!$A$24,"Doubs","Franche-Comté")),"*** INCONNU ***"))))))</f>
        <v>Franche-Comté</v>
      </c>
      <c r="G637" s="37">
        <f>LOOKUP(Z637-Paramètres!$E$1,Paramètres!$A$1:$A$20)</f>
        <v>-50</v>
      </c>
      <c r="H637" s="37" t="str">
        <f>LOOKUP(G637,Paramètres!$A$1:$B$20)</f>
        <v>V1</v>
      </c>
      <c r="I637" s="37">
        <f t="shared" si="99"/>
        <v>5</v>
      </c>
      <c r="J637" s="116">
        <v>558</v>
      </c>
      <c r="K637" s="25">
        <v>0</v>
      </c>
      <c r="L637" s="25" t="s">
        <v>194</v>
      </c>
      <c r="M637" s="25" t="s">
        <v>196</v>
      </c>
      <c r="N637" s="25" t="s">
        <v>229</v>
      </c>
      <c r="O637" s="88" t="str">
        <f t="shared" si="100"/>
        <v>95F</v>
      </c>
      <c r="P637" s="56">
        <f t="shared" si="101"/>
        <v>0</v>
      </c>
      <c r="Q637" s="56">
        <f t="shared" si="102"/>
        <v>50000000</v>
      </c>
      <c r="R637" s="56">
        <f t="shared" si="103"/>
        <v>10000000</v>
      </c>
      <c r="S637" s="56">
        <f t="shared" si="104"/>
        <v>35000000</v>
      </c>
      <c r="T637" s="56">
        <f t="shared" si="105"/>
        <v>95000000</v>
      </c>
      <c r="U637" s="57" t="str">
        <f t="shared" si="106"/>
        <v>95F</v>
      </c>
      <c r="V637" s="58">
        <f t="shared" si="107"/>
        <v>0</v>
      </c>
      <c r="W637" s="57" t="str">
        <f t="shared" si="108"/>
        <v>95F</v>
      </c>
      <c r="X637" s="58">
        <f t="shared" si="109"/>
        <v>0</v>
      </c>
      <c r="Y637" s="36" t="str">
        <f ca="1">LOOKUP(G637,Paramètres!$A$1:$A$20,Paramètres!$C$1:$C$21)</f>
        <v>+18</v>
      </c>
      <c r="Z637" s="25">
        <v>1968</v>
      </c>
      <c r="AA637" s="25"/>
      <c r="AB637" s="59"/>
      <c r="AC637" s="42"/>
      <c r="AD637" s="42" t="str">
        <f>IF(ISNA(VLOOKUP(D637,'Liste en forme Garçons'!$C:$C,1,FALSE)),"","*")</f>
        <v/>
      </c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</row>
    <row r="638" spans="1:46" s="43" customFormat="1" x14ac:dyDescent="0.35">
      <c r="A638" s="65"/>
      <c r="B638" s="32" t="s">
        <v>11</v>
      </c>
      <c r="C638" s="32" t="s">
        <v>918</v>
      </c>
      <c r="D638" s="138" t="s">
        <v>1352</v>
      </c>
      <c r="E638" s="33" t="s">
        <v>1009</v>
      </c>
      <c r="F638" s="97" t="str">
        <f>IF(E638="","",IF(COUNTIF(Paramètres!H:H,E638)=1,IF(Paramètres!$E$3=Paramètres!$A$23,"Belfort/Montbéliard",IF(Paramètres!$E$3=Paramètres!$A$24,"Doubs","Franche-Comté")),IF(COUNTIF(Paramètres!I:I,E638)=1,IF(Paramètres!$E$3=Paramètres!$A$23,"Belfort/Montbéliard",IF(Paramètres!$E$3=Paramètres!$A$24,"Belfort","Franche-Comté")),IF(COUNTIF(Paramètres!J:J,E638)=1,IF(Paramètres!$E$3=Paramètres!$A$25,"Franche-Comté","Haute-Saône"),IF(COUNTIF(Paramètres!K:K,E638)=1,IF(Paramètres!$E$3=Paramètres!$A$25,"Franche-Comté","Jura"),IF(COUNTIF(Paramètres!G:G,E638)=1,IF(Paramètres!$E$3=Paramètres!$A$23,"Besançon",IF(Paramètres!$E$3=Paramètres!$A$24,"Doubs","Franche-Comté")),"*** INCONNU ***"))))))</f>
        <v>Franche-Comté</v>
      </c>
      <c r="G638" s="37">
        <f>LOOKUP(Z638-Paramètres!$E$1,Paramètres!$A$1:$A$20)</f>
        <v>-50</v>
      </c>
      <c r="H638" s="37" t="str">
        <f>LOOKUP(G638,Paramètres!$A$1:$B$20)</f>
        <v>V1</v>
      </c>
      <c r="I638" s="37">
        <f t="shared" si="99"/>
        <v>5</v>
      </c>
      <c r="J638" s="116">
        <v>552</v>
      </c>
      <c r="K638" s="25">
        <v>0</v>
      </c>
      <c r="L638" s="47">
        <v>0</v>
      </c>
      <c r="M638" s="47">
        <v>0</v>
      </c>
      <c r="N638" s="25" t="s">
        <v>857</v>
      </c>
      <c r="O638" s="88" t="str">
        <f t="shared" si="100"/>
        <v>11D</v>
      </c>
      <c r="P638" s="56">
        <f t="shared" si="101"/>
        <v>0</v>
      </c>
      <c r="Q638" s="56">
        <f t="shared" si="102"/>
        <v>0</v>
      </c>
      <c r="R638" s="56">
        <f t="shared" si="103"/>
        <v>0</v>
      </c>
      <c r="S638" s="56">
        <f t="shared" si="104"/>
        <v>110000000000</v>
      </c>
      <c r="T638" s="56">
        <f t="shared" si="105"/>
        <v>110000000000</v>
      </c>
      <c r="U638" s="57" t="str">
        <f t="shared" si="106"/>
        <v>11D</v>
      </c>
      <c r="V638" s="58">
        <f t="shared" si="107"/>
        <v>0</v>
      </c>
      <c r="W638" s="57" t="str">
        <f t="shared" si="108"/>
        <v>11D</v>
      </c>
      <c r="X638" s="58">
        <f t="shared" si="109"/>
        <v>0</v>
      </c>
      <c r="Y638" s="36" t="str">
        <f ca="1">LOOKUP(G638,Paramètres!$A$1:$A$20,Paramètres!$C$1:$C$21)</f>
        <v>+18</v>
      </c>
      <c r="Z638" s="25">
        <v>1967</v>
      </c>
      <c r="AA638" s="25"/>
      <c r="AB638" s="59"/>
      <c r="AC638" s="42"/>
      <c r="AD638" s="42" t="str">
        <f>IF(ISNA(VLOOKUP(D638,'Liste en forme Garçons'!$C:$C,1,FALSE)),"","*")</f>
        <v/>
      </c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</row>
    <row r="639" spans="1:46" s="43" customFormat="1" x14ac:dyDescent="0.35">
      <c r="A639" s="65"/>
      <c r="B639" s="32" t="s">
        <v>39</v>
      </c>
      <c r="C639" s="32" t="s">
        <v>983</v>
      </c>
      <c r="D639" s="138" t="s">
        <v>1254</v>
      </c>
      <c r="E639" s="33" t="s">
        <v>1018</v>
      </c>
      <c r="F639" s="97" t="str">
        <f>IF(E639="","",IF(COUNTIF(Paramètres!H:H,E639)=1,IF(Paramètres!$E$3=Paramètres!$A$23,"Belfort/Montbéliard",IF(Paramètres!$E$3=Paramètres!$A$24,"Doubs","Franche-Comté")),IF(COUNTIF(Paramètres!I:I,E639)=1,IF(Paramètres!$E$3=Paramètres!$A$23,"Belfort/Montbéliard",IF(Paramètres!$E$3=Paramètres!$A$24,"Belfort","Franche-Comté")),IF(COUNTIF(Paramètres!J:J,E639)=1,IF(Paramètres!$E$3=Paramètres!$A$25,"Franche-Comté","Haute-Saône"),IF(COUNTIF(Paramètres!K:K,E639)=1,IF(Paramètres!$E$3=Paramètres!$A$25,"Franche-Comté","Jura"),IF(COUNTIF(Paramètres!G:G,E639)=1,IF(Paramètres!$E$3=Paramètres!$A$23,"Besançon",IF(Paramètres!$E$3=Paramètres!$A$24,"Doubs","Franche-Comté")),"*** INCONNU ***"))))))</f>
        <v>Franche-Comté</v>
      </c>
      <c r="G639" s="37">
        <f>LOOKUP(Z639-Paramètres!$E$1,Paramètres!$A$1:$A$20)</f>
        <v>-40</v>
      </c>
      <c r="H639" s="37" t="str">
        <f>LOOKUP(G639,Paramètres!$A$1:$B$20)</f>
        <v>S</v>
      </c>
      <c r="I639" s="37">
        <f t="shared" si="99"/>
        <v>5</v>
      </c>
      <c r="J639" s="116">
        <v>549</v>
      </c>
      <c r="K639" s="25">
        <v>0</v>
      </c>
      <c r="L639" s="47" t="s">
        <v>190</v>
      </c>
      <c r="M639" s="47" t="s">
        <v>252</v>
      </c>
      <c r="N639" s="25">
        <v>0</v>
      </c>
      <c r="O639" s="88" t="str">
        <f t="shared" si="100"/>
        <v>2D50E</v>
      </c>
      <c r="P639" s="56">
        <f t="shared" si="101"/>
        <v>0</v>
      </c>
      <c r="Q639" s="56">
        <f t="shared" si="102"/>
        <v>5000000000</v>
      </c>
      <c r="R639" s="56">
        <f t="shared" si="103"/>
        <v>20000000000</v>
      </c>
      <c r="S639" s="56">
        <f t="shared" si="104"/>
        <v>0</v>
      </c>
      <c r="T639" s="56">
        <f t="shared" si="105"/>
        <v>25000000000</v>
      </c>
      <c r="U639" s="57" t="str">
        <f t="shared" si="106"/>
        <v>2D</v>
      </c>
      <c r="V639" s="58">
        <f t="shared" si="107"/>
        <v>5000000000</v>
      </c>
      <c r="W639" s="57" t="str">
        <f t="shared" si="108"/>
        <v>2D50E</v>
      </c>
      <c r="X639" s="58">
        <f t="shared" si="109"/>
        <v>0</v>
      </c>
      <c r="Y639" s="36" t="str">
        <f ca="1">LOOKUP(G639,Paramètres!$A$1:$A$20,Paramètres!$C$1:$C$21)</f>
        <v>+18</v>
      </c>
      <c r="Z639" s="25">
        <v>1991</v>
      </c>
      <c r="AA639" s="25"/>
      <c r="AB639" s="59"/>
      <c r="AC639" s="42"/>
      <c r="AD639" s="42" t="str">
        <f>IF(ISNA(VLOOKUP(D639,'Liste en forme Garçons'!$C:$C,1,FALSE)),"","*")</f>
        <v/>
      </c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</row>
    <row r="640" spans="1:46" s="43" customFormat="1" x14ac:dyDescent="0.35">
      <c r="A640" s="65"/>
      <c r="B640" s="32" t="s">
        <v>134</v>
      </c>
      <c r="C640" s="32" t="s">
        <v>921</v>
      </c>
      <c r="D640" s="138" t="s">
        <v>1364</v>
      </c>
      <c r="E640" s="33" t="s">
        <v>1013</v>
      </c>
      <c r="F640" s="97" t="str">
        <f>IF(E640="","",IF(COUNTIF(Paramètres!H:H,E640)=1,IF(Paramètres!$E$3=Paramètres!$A$23,"Belfort/Montbéliard",IF(Paramètres!$E$3=Paramètres!$A$24,"Doubs","Franche-Comté")),IF(COUNTIF(Paramètres!I:I,E640)=1,IF(Paramètres!$E$3=Paramètres!$A$23,"Belfort/Montbéliard",IF(Paramètres!$E$3=Paramètres!$A$24,"Belfort","Franche-Comté")),IF(COUNTIF(Paramètres!J:J,E640)=1,IF(Paramètres!$E$3=Paramètres!$A$25,"Franche-Comté","Haute-Saône"),IF(COUNTIF(Paramètres!K:K,E640)=1,IF(Paramètres!$E$3=Paramètres!$A$25,"Franche-Comté","Jura"),IF(COUNTIF(Paramètres!G:G,E640)=1,IF(Paramètres!$E$3=Paramètres!$A$23,"Besançon",IF(Paramètres!$E$3=Paramètres!$A$24,"Doubs","Franche-Comté")),"*** INCONNU ***"))))))</f>
        <v>Franche-Comté</v>
      </c>
      <c r="G640" s="37">
        <f>LOOKUP(Z640-Paramètres!$E$1,Paramètres!$A$1:$A$20)</f>
        <v>-40</v>
      </c>
      <c r="H640" s="37" t="str">
        <f>LOOKUP(G640,Paramètres!$A$1:$B$20)</f>
        <v>S</v>
      </c>
      <c r="I640" s="37">
        <f t="shared" si="99"/>
        <v>5</v>
      </c>
      <c r="J640" s="116">
        <v>500</v>
      </c>
      <c r="K640" s="25">
        <v>0</v>
      </c>
      <c r="L640" s="47">
        <v>0</v>
      </c>
      <c r="M640" s="47" t="s">
        <v>220</v>
      </c>
      <c r="N640" s="25" t="s">
        <v>213</v>
      </c>
      <c r="O640" s="88" t="str">
        <f t="shared" si="100"/>
        <v>7D10E</v>
      </c>
      <c r="P640" s="56">
        <f t="shared" si="101"/>
        <v>0</v>
      </c>
      <c r="Q640" s="56">
        <f t="shared" si="102"/>
        <v>0</v>
      </c>
      <c r="R640" s="56">
        <f t="shared" si="103"/>
        <v>1000000000</v>
      </c>
      <c r="S640" s="56">
        <f t="shared" si="104"/>
        <v>70000000000</v>
      </c>
      <c r="T640" s="56">
        <f t="shared" si="105"/>
        <v>71000000000</v>
      </c>
      <c r="U640" s="57" t="str">
        <f t="shared" si="106"/>
        <v>7D</v>
      </c>
      <c r="V640" s="58">
        <f t="shared" si="107"/>
        <v>1000000000</v>
      </c>
      <c r="W640" s="57" t="str">
        <f t="shared" si="108"/>
        <v>7D10E</v>
      </c>
      <c r="X640" s="58">
        <f t="shared" si="109"/>
        <v>0</v>
      </c>
      <c r="Y640" s="36" t="str">
        <f ca="1">LOOKUP(G640,Paramètres!$A$1:$A$20,Paramètres!$C$1:$C$21)</f>
        <v>+18</v>
      </c>
      <c r="Z640" s="25">
        <v>1991</v>
      </c>
      <c r="AA640" s="25"/>
      <c r="AB640" s="59"/>
      <c r="AC640" s="42"/>
      <c r="AD640" s="42" t="str">
        <f>IF(ISNA(VLOOKUP(D640,'Liste en forme Garçons'!$C:$C,1,FALSE)),"","*")</f>
        <v/>
      </c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</row>
    <row r="641" spans="1:46" s="43" customFormat="1" x14ac:dyDescent="0.35">
      <c r="A641" s="65"/>
      <c r="B641" s="32" t="s">
        <v>611</v>
      </c>
      <c r="C641" s="32" t="s">
        <v>612</v>
      </c>
      <c r="D641" s="138" t="s">
        <v>1770</v>
      </c>
      <c r="E641" s="49" t="s">
        <v>330</v>
      </c>
      <c r="F641" s="97" t="str">
        <f>IF(E641="","",IF(COUNTIF(Paramètres!H:H,E641)=1,IF(Paramètres!$E$3=Paramètres!$A$23,"Belfort/Montbéliard",IF(Paramètres!$E$3=Paramètres!$A$24,"Doubs","Franche-Comté")),IF(COUNTIF(Paramètres!I:I,E641)=1,IF(Paramètres!$E$3=Paramètres!$A$23,"Belfort/Montbéliard",IF(Paramètres!$E$3=Paramètres!$A$24,"Belfort","Franche-Comté")),IF(COUNTIF(Paramètres!J:J,E641)=1,IF(Paramètres!$E$3=Paramètres!$A$25,"Franche-Comté","Haute-Saône"),IF(COUNTIF(Paramètres!K:K,E641)=1,IF(Paramètres!$E$3=Paramètres!$A$25,"Franche-Comté","Jura"),IF(COUNTIF(Paramètres!G:G,E641)=1,IF(Paramètres!$E$3=Paramètres!$A$23,"Besançon",IF(Paramètres!$E$3=Paramètres!$A$24,"Doubs","Franche-Comté")),"*** INCONNU ***"))))))</f>
        <v>Franche-Comté</v>
      </c>
      <c r="G641" s="37">
        <f>LOOKUP(Z641-Paramètres!$E$1,Paramètres!$A$1:$A$20)</f>
        <v>-40</v>
      </c>
      <c r="H641" s="37" t="str">
        <f>LOOKUP(G641,Paramètres!$A$1:$B$20)</f>
        <v>S</v>
      </c>
      <c r="I641" s="37">
        <f t="shared" si="99"/>
        <v>5</v>
      </c>
      <c r="J641" s="116">
        <v>500</v>
      </c>
      <c r="K641" s="25" t="s">
        <v>254</v>
      </c>
      <c r="L641" s="25" t="s">
        <v>254</v>
      </c>
      <c r="M641" s="47" t="s">
        <v>232</v>
      </c>
      <c r="N641" s="25">
        <v>0</v>
      </c>
      <c r="O641" s="88" t="str">
        <f t="shared" si="100"/>
        <v>5F</v>
      </c>
      <c r="P641" s="56">
        <f t="shared" si="101"/>
        <v>0</v>
      </c>
      <c r="Q641" s="56">
        <f t="shared" si="102"/>
        <v>0</v>
      </c>
      <c r="R641" s="56">
        <f t="shared" si="103"/>
        <v>5000000</v>
      </c>
      <c r="S641" s="56">
        <f t="shared" si="104"/>
        <v>0</v>
      </c>
      <c r="T641" s="56">
        <f t="shared" si="105"/>
        <v>5000000</v>
      </c>
      <c r="U641" s="57" t="str">
        <f t="shared" si="106"/>
        <v>5F</v>
      </c>
      <c r="V641" s="58">
        <f t="shared" si="107"/>
        <v>0</v>
      </c>
      <c r="W641" s="57" t="str">
        <f t="shared" si="108"/>
        <v>5F</v>
      </c>
      <c r="X641" s="58">
        <f t="shared" si="109"/>
        <v>0</v>
      </c>
      <c r="Y641" s="36" t="str">
        <f ca="1">LOOKUP(G641,Paramètres!$A$1:$A$20,Paramètres!$C$1:$C$21)</f>
        <v>+18</v>
      </c>
      <c r="Z641" s="25">
        <v>1990</v>
      </c>
      <c r="AA641" s="25"/>
      <c r="AB641" s="59"/>
      <c r="AC641" s="42"/>
      <c r="AD641" s="42" t="str">
        <f>IF(ISNA(VLOOKUP(D641,'Liste en forme Garçons'!$C:$C,1,FALSE)),"","*")</f>
        <v/>
      </c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</row>
    <row r="642" spans="1:46" s="43" customFormat="1" x14ac:dyDescent="0.35">
      <c r="A642" s="65"/>
      <c r="B642" s="32" t="s">
        <v>46</v>
      </c>
      <c r="C642" s="32" t="s">
        <v>698</v>
      </c>
      <c r="D642" s="138" t="s">
        <v>1525</v>
      </c>
      <c r="E642" s="49" t="s">
        <v>696</v>
      </c>
      <c r="F642" s="97" t="str">
        <f>IF(E642="","",IF(COUNTIF(Paramètres!H:H,E642)=1,IF(Paramètres!$E$3=Paramètres!$A$23,"Belfort/Montbéliard",IF(Paramètres!$E$3=Paramètres!$A$24,"Doubs","Franche-Comté")),IF(COUNTIF(Paramètres!I:I,E642)=1,IF(Paramètres!$E$3=Paramètres!$A$23,"Belfort/Montbéliard",IF(Paramètres!$E$3=Paramètres!$A$24,"Belfort","Franche-Comté")),IF(COUNTIF(Paramètres!J:J,E642)=1,IF(Paramètres!$E$3=Paramètres!$A$25,"Franche-Comté","Haute-Saône"),IF(COUNTIF(Paramètres!K:K,E642)=1,IF(Paramètres!$E$3=Paramètres!$A$25,"Franche-Comté","Jura"),IF(COUNTIF(Paramètres!G:G,E642)=1,IF(Paramètres!$E$3=Paramètres!$A$23,"Besançon",IF(Paramètres!$E$3=Paramètres!$A$24,"Doubs","Franche-Comté")),"*** INCONNU ***"))))))</f>
        <v>Franche-Comté</v>
      </c>
      <c r="G642" s="37">
        <f>LOOKUP(Z642-Paramètres!$E$1,Paramètres!$A$1:$A$20)</f>
        <v>-70</v>
      </c>
      <c r="H642" s="37" t="str">
        <f>LOOKUP(G642,Paramètres!$A$1:$B$20)</f>
        <v>V3</v>
      </c>
      <c r="I642" s="37">
        <f t="shared" ref="I642:I705" si="110">INT(J642/100)</f>
        <v>5</v>
      </c>
      <c r="J642" s="116">
        <v>500</v>
      </c>
      <c r="K642" s="25" t="s">
        <v>254</v>
      </c>
      <c r="L642" s="25" t="s">
        <v>254</v>
      </c>
      <c r="M642" s="47">
        <v>0</v>
      </c>
      <c r="N642" s="25">
        <v>0</v>
      </c>
      <c r="O642" s="88" t="str">
        <f t="shared" ref="O642:O705" si="111">IF(X642&gt;0,CONCATENATE(W642,INT(X642/POWER(10,INT(LOG10(X642)/2)*2)),CHAR(73-INT(LOG10(X642)/2))),W642)</f>
        <v>0</v>
      </c>
      <c r="P642" s="56">
        <f t="shared" ref="P642:P705" si="112">POWER(10,(73-CODE(IF(OR(K642=0,K642="",K642="Ni"),"Z",RIGHT(UPPER(K642)))))*2)*IF(OR(K642=0,K642="",K642="Ni"),0,VALUE(LEFT(K642,LEN(K642)-1)))</f>
        <v>0</v>
      </c>
      <c r="Q642" s="56">
        <f t="shared" ref="Q642:Q705" si="113">POWER(10,(73-CODE(IF(OR(L642=0,L642="",L642="Ni"),"Z",RIGHT(UPPER(L642)))))*2)*IF(OR(L642=0,L642="",L642="Ni"),0,VALUE(LEFT(L642,LEN(L642)-1)))</f>
        <v>0</v>
      </c>
      <c r="R642" s="56">
        <f t="shared" ref="R642:R705" si="114">POWER(10,(73-CODE(IF(OR(M642=0,M642="",M642="Ni"),"Z",RIGHT(UPPER(M642)))))*2)*IF(OR(M642=0,M642="",M642="Ni"),0,VALUE(LEFT(M642,LEN(M642)-1)))</f>
        <v>0</v>
      </c>
      <c r="S642" s="56">
        <f t="shared" ref="S642:S705" si="115">POWER(10,(73-CODE(IF(OR(N642=0,N642="",N642="Ni"),"Z",RIGHT(UPPER(N642)))))*2)*IF(OR(N642=0,N642="",N642="Ni"),0,VALUE(LEFT(N642,LEN(N642)-1)))</f>
        <v>0</v>
      </c>
      <c r="T642" s="56">
        <f t="shared" ref="T642:T705" si="116">P642+Q642+R642+S642</f>
        <v>0</v>
      </c>
      <c r="U642" s="57" t="str">
        <f t="shared" ref="U642:U705" si="117">IF(T642&gt;0,CONCATENATE(INT(T642/POWER(10,INT(MIN(LOG10(T642),16)/2)*2)),CHAR(73-INT(MIN(LOG10(T642),16)/2))),"0")</f>
        <v>0</v>
      </c>
      <c r="V642" s="58">
        <f t="shared" ref="V642:V705" si="118">IF(T642&gt;0,T642-INT(T642/POWER(10,INT(MIN(LOG10(T642),16)/2)*2))*POWER(10,INT(MIN(LOG10(T642),16)/2)*2),0)</f>
        <v>0</v>
      </c>
      <c r="W642" s="57" t="str">
        <f t="shared" ref="W642:W705" si="119">IF(V642&gt;0,CONCATENATE(U642,INT(V642/POWER(10,INT(LOG10(V642)/2)*2)),CHAR(73-INT(LOG10(V642)/2))),U642)</f>
        <v>0</v>
      </c>
      <c r="X642" s="58">
        <f t="shared" ref="X642:X705" si="120">IF(V642&gt;0,V642-INT(V642/POWER(10,INT(LOG10(V642)/2)*2))*POWER(10,INT(LOG10(V642)/2)*2),0)</f>
        <v>0</v>
      </c>
      <c r="Y642" s="36" t="str">
        <f ca="1">LOOKUP(G642,Paramètres!$A$1:$A$20,Paramètres!$C$1:$C$21)</f>
        <v>+18</v>
      </c>
      <c r="Z642" s="25">
        <v>1955</v>
      </c>
      <c r="AA642" s="25"/>
      <c r="AB642" s="59"/>
      <c r="AC642" s="42"/>
      <c r="AD642" s="42" t="str">
        <f>IF(ISNA(VLOOKUP(D642,'Liste en forme Garçons'!$C:$C,1,FALSE)),"","*")</f>
        <v/>
      </c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</row>
    <row r="643" spans="1:46" s="43" customFormat="1" x14ac:dyDescent="0.35">
      <c r="A643" s="65"/>
      <c r="B643" s="32" t="s">
        <v>838</v>
      </c>
      <c r="C643" s="32" t="s">
        <v>811</v>
      </c>
      <c r="D643" s="138" t="s">
        <v>1432</v>
      </c>
      <c r="E643" s="49" t="s">
        <v>842</v>
      </c>
      <c r="F643" s="97" t="str">
        <f>IF(E643="","",IF(COUNTIF(Paramètres!H:H,E643)=1,IF(Paramètres!$E$3=Paramètres!$A$23,"Belfort/Montbéliard",IF(Paramètres!$E$3=Paramètres!$A$24,"Doubs","Franche-Comté")),IF(COUNTIF(Paramètres!I:I,E643)=1,IF(Paramètres!$E$3=Paramètres!$A$23,"Belfort/Montbéliard",IF(Paramètres!$E$3=Paramètres!$A$24,"Belfort","Franche-Comté")),IF(COUNTIF(Paramètres!J:J,E643)=1,IF(Paramètres!$E$3=Paramètres!$A$25,"Franche-Comté","Haute-Saône"),IF(COUNTIF(Paramètres!K:K,E643)=1,IF(Paramètres!$E$3=Paramètres!$A$25,"Franche-Comté","Jura"),IF(COUNTIF(Paramètres!G:G,E643)=1,IF(Paramètres!$E$3=Paramètres!$A$23,"Besançon",IF(Paramètres!$E$3=Paramètres!$A$24,"Doubs","Franche-Comté")),"*** INCONNU ***"))))))</f>
        <v>Franche-Comté</v>
      </c>
      <c r="G643" s="37">
        <f>LOOKUP(Z643-Paramètres!$E$1,Paramètres!$A$1:$A$20)</f>
        <v>-10</v>
      </c>
      <c r="H643" s="37" t="str">
        <f>LOOKUP(G643,Paramètres!$A$1:$B$20)</f>
        <v>B1</v>
      </c>
      <c r="I643" s="37">
        <f t="shared" si="110"/>
        <v>5</v>
      </c>
      <c r="J643" s="116">
        <v>500</v>
      </c>
      <c r="K643" s="47" t="s">
        <v>205</v>
      </c>
      <c r="L643" s="47" t="s">
        <v>661</v>
      </c>
      <c r="M643" s="25">
        <v>0</v>
      </c>
      <c r="N643" s="25">
        <v>0</v>
      </c>
      <c r="O643" s="88" t="str">
        <f t="shared" si="111"/>
        <v>6G80H</v>
      </c>
      <c r="P643" s="56">
        <f t="shared" si="112"/>
        <v>8000</v>
      </c>
      <c r="Q643" s="56">
        <f t="shared" si="113"/>
        <v>60000</v>
      </c>
      <c r="R643" s="56">
        <f t="shared" si="114"/>
        <v>0</v>
      </c>
      <c r="S643" s="56">
        <f t="shared" si="115"/>
        <v>0</v>
      </c>
      <c r="T643" s="56">
        <f t="shared" si="116"/>
        <v>68000</v>
      </c>
      <c r="U643" s="57" t="str">
        <f t="shared" si="117"/>
        <v>6G</v>
      </c>
      <c r="V643" s="58">
        <f t="shared" si="118"/>
        <v>8000</v>
      </c>
      <c r="W643" s="57" t="str">
        <f t="shared" si="119"/>
        <v>6G80H</v>
      </c>
      <c r="X643" s="58">
        <f t="shared" si="120"/>
        <v>0</v>
      </c>
      <c r="Y643" s="36" t="str">
        <f ca="1">LOOKUP(G643,Paramètres!$A$1:$A$20,Paramètres!$C$1:$C$21)</f>
        <v>-11</v>
      </c>
      <c r="Z643" s="25">
        <v>2006</v>
      </c>
      <c r="AA643" s="25"/>
      <c r="AB643" s="59"/>
      <c r="AC643" s="42"/>
      <c r="AD643" s="42" t="str">
        <f>IF(ISNA(VLOOKUP(D643,'Liste en forme Garçons'!$C:$C,1,FALSE)),"","*")</f>
        <v/>
      </c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</row>
    <row r="644" spans="1:46" s="43" customFormat="1" x14ac:dyDescent="0.35">
      <c r="A644" s="65"/>
      <c r="B644" s="32" t="s">
        <v>74</v>
      </c>
      <c r="C644" s="32" t="s">
        <v>939</v>
      </c>
      <c r="D644" s="138" t="s">
        <v>1309</v>
      </c>
      <c r="E644" s="33" t="s">
        <v>1014</v>
      </c>
      <c r="F644" s="97" t="str">
        <f>IF(E644="","",IF(COUNTIF(Paramètres!H:H,E644)=1,IF(Paramètres!$E$3=Paramètres!$A$23,"Belfort/Montbéliard",IF(Paramètres!$E$3=Paramètres!$A$24,"Doubs","Franche-Comté")),IF(COUNTIF(Paramètres!I:I,E644)=1,IF(Paramètres!$E$3=Paramètres!$A$23,"Belfort/Montbéliard",IF(Paramètres!$E$3=Paramètres!$A$24,"Belfort","Franche-Comté")),IF(COUNTIF(Paramètres!J:J,E644)=1,IF(Paramètres!$E$3=Paramètres!$A$25,"Franche-Comté","Haute-Saône"),IF(COUNTIF(Paramètres!K:K,E644)=1,IF(Paramètres!$E$3=Paramètres!$A$25,"Franche-Comté","Jura"),IF(COUNTIF(Paramètres!G:G,E644)=1,IF(Paramètres!$E$3=Paramètres!$A$23,"Besançon",IF(Paramètres!$E$3=Paramètres!$A$24,"Doubs","Franche-Comté")),"*** INCONNU ***"))))))</f>
        <v>Franche-Comté</v>
      </c>
      <c r="G644" s="37">
        <f>LOOKUP(Z644-Paramètres!$E$1,Paramètres!$A$1:$A$20)</f>
        <v>-11</v>
      </c>
      <c r="H644" s="37" t="str">
        <f>LOOKUP(G644,Paramètres!$A$1:$B$20)</f>
        <v>B2</v>
      </c>
      <c r="I644" s="37">
        <f t="shared" si="110"/>
        <v>5</v>
      </c>
      <c r="J644" s="116">
        <v>500</v>
      </c>
      <c r="K644" s="25" t="s">
        <v>205</v>
      </c>
      <c r="L644" s="47" t="s">
        <v>200</v>
      </c>
      <c r="M644" s="47" t="s">
        <v>1033</v>
      </c>
      <c r="N644" s="25" t="s">
        <v>199</v>
      </c>
      <c r="O644" s="88" t="str">
        <f t="shared" si="111"/>
        <v>29G80H</v>
      </c>
      <c r="P644" s="56">
        <f t="shared" si="112"/>
        <v>8000</v>
      </c>
      <c r="Q644" s="56">
        <f t="shared" si="113"/>
        <v>70000</v>
      </c>
      <c r="R644" s="56">
        <f t="shared" si="114"/>
        <v>120000</v>
      </c>
      <c r="S644" s="56">
        <f t="shared" si="115"/>
        <v>100000</v>
      </c>
      <c r="T644" s="56">
        <f t="shared" si="116"/>
        <v>298000</v>
      </c>
      <c r="U644" s="57" t="str">
        <f t="shared" si="117"/>
        <v>29G</v>
      </c>
      <c r="V644" s="58">
        <f t="shared" si="118"/>
        <v>8000</v>
      </c>
      <c r="W644" s="57" t="str">
        <f t="shared" si="119"/>
        <v>29G80H</v>
      </c>
      <c r="X644" s="58">
        <f t="shared" si="120"/>
        <v>0</v>
      </c>
      <c r="Y644" s="36" t="str">
        <f ca="1">LOOKUP(G644,Paramètres!$A$1:$A$20,Paramètres!$C$1:$C$21)</f>
        <v>-11</v>
      </c>
      <c r="Z644" s="25">
        <v>2005</v>
      </c>
      <c r="AA644" s="25"/>
      <c r="AB644" s="59"/>
      <c r="AC644" s="42"/>
      <c r="AD644" s="42" t="str">
        <f>IF(ISNA(VLOOKUP(D644,'Liste en forme Garçons'!$C:$C,1,FALSE)),"","*")</f>
        <v/>
      </c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</row>
    <row r="645" spans="1:46" s="43" customFormat="1" x14ac:dyDescent="0.35">
      <c r="A645" s="65"/>
      <c r="B645" s="32" t="s">
        <v>25</v>
      </c>
      <c r="C645" s="32" t="s">
        <v>545</v>
      </c>
      <c r="D645" s="138" t="s">
        <v>1722</v>
      </c>
      <c r="E645" s="33" t="s">
        <v>335</v>
      </c>
      <c r="F645" s="97" t="str">
        <f>IF(E645="","",IF(COUNTIF(Paramètres!H:H,E645)=1,IF(Paramètres!$E$3=Paramètres!$A$23,"Belfort/Montbéliard",IF(Paramètres!$E$3=Paramètres!$A$24,"Doubs","Franche-Comté")),IF(COUNTIF(Paramètres!I:I,E645)=1,IF(Paramètres!$E$3=Paramètres!$A$23,"Belfort/Montbéliard",IF(Paramètres!$E$3=Paramètres!$A$24,"Belfort","Franche-Comté")),IF(COUNTIF(Paramètres!J:J,E645)=1,IF(Paramètres!$E$3=Paramètres!$A$25,"Franche-Comté","Haute-Saône"),IF(COUNTIF(Paramètres!K:K,E645)=1,IF(Paramètres!$E$3=Paramètres!$A$25,"Franche-Comté","Jura"),IF(COUNTIF(Paramètres!G:G,E645)=1,IF(Paramètres!$E$3=Paramètres!$A$23,"Besançon",IF(Paramètres!$E$3=Paramètres!$A$24,"Doubs","Franche-Comté")),"*** INCONNU ***"))))))</f>
        <v>Franche-Comté</v>
      </c>
      <c r="G645" s="37">
        <f>LOOKUP(Z645-Paramètres!$E$1,Paramètres!$A$1:$A$20)</f>
        <v>-11</v>
      </c>
      <c r="H645" s="37" t="str">
        <f>LOOKUP(G645,Paramètres!$A$1:$B$20)</f>
        <v>B2</v>
      </c>
      <c r="I645" s="37">
        <f t="shared" si="110"/>
        <v>5</v>
      </c>
      <c r="J645" s="116">
        <v>500</v>
      </c>
      <c r="K645" s="25" t="s">
        <v>169</v>
      </c>
      <c r="L645" s="47" t="s">
        <v>240</v>
      </c>
      <c r="M645" s="47">
        <v>0</v>
      </c>
      <c r="N645" s="25">
        <v>0</v>
      </c>
      <c r="O645" s="88" t="str">
        <f t="shared" si="111"/>
        <v>80H</v>
      </c>
      <c r="P645" s="56">
        <f t="shared" si="112"/>
        <v>5000</v>
      </c>
      <c r="Q645" s="56">
        <f t="shared" si="113"/>
        <v>3000</v>
      </c>
      <c r="R645" s="56">
        <f t="shared" si="114"/>
        <v>0</v>
      </c>
      <c r="S645" s="56">
        <f t="shared" si="115"/>
        <v>0</v>
      </c>
      <c r="T645" s="56">
        <f t="shared" si="116"/>
        <v>8000</v>
      </c>
      <c r="U645" s="57" t="str">
        <f t="shared" si="117"/>
        <v>80H</v>
      </c>
      <c r="V645" s="58">
        <f t="shared" si="118"/>
        <v>0</v>
      </c>
      <c r="W645" s="57" t="str">
        <f t="shared" si="119"/>
        <v>80H</v>
      </c>
      <c r="X645" s="58">
        <f t="shared" si="120"/>
        <v>0</v>
      </c>
      <c r="Y645" s="36" t="str">
        <f ca="1">LOOKUP(G645,Paramètres!$A$1:$A$20,Paramètres!$C$1:$C$21)</f>
        <v>-11</v>
      </c>
      <c r="Z645" s="25">
        <v>2005</v>
      </c>
      <c r="AA645" s="25"/>
      <c r="AB645" s="59"/>
      <c r="AC645" s="42"/>
      <c r="AD645" s="42" t="str">
        <f>IF(ISNA(VLOOKUP(D645,'Liste en forme Garçons'!$C:$C,1,FALSE)),"","*")</f>
        <v/>
      </c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</row>
    <row r="646" spans="1:46" s="43" customFormat="1" x14ac:dyDescent="0.35">
      <c r="A646" s="65"/>
      <c r="B646" s="32" t="s">
        <v>23</v>
      </c>
      <c r="C646" s="32" t="s">
        <v>264</v>
      </c>
      <c r="D646" s="138" t="s">
        <v>1750</v>
      </c>
      <c r="E646" s="49" t="s">
        <v>1123</v>
      </c>
      <c r="F646" s="97" t="str">
        <f>IF(E646="","",IF(COUNTIF(Paramètres!H:H,E646)=1,IF(Paramètres!$E$3=Paramètres!$A$23,"Belfort/Montbéliard",IF(Paramètres!$E$3=Paramètres!$A$24,"Doubs","Franche-Comté")),IF(COUNTIF(Paramètres!I:I,E646)=1,IF(Paramètres!$E$3=Paramètres!$A$23,"Belfort/Montbéliard",IF(Paramètres!$E$3=Paramètres!$A$24,"Belfort","Franche-Comté")),IF(COUNTIF(Paramètres!J:J,E646)=1,IF(Paramètres!$E$3=Paramètres!$A$25,"Franche-Comté","Haute-Saône"),IF(COUNTIF(Paramètres!K:K,E646)=1,IF(Paramètres!$E$3=Paramètres!$A$25,"Franche-Comté","Jura"),IF(COUNTIF(Paramètres!G:G,E646)=1,IF(Paramètres!$E$3=Paramètres!$A$23,"Besançon",IF(Paramètres!$E$3=Paramètres!$A$24,"Doubs","Franche-Comté")),"*** INCONNU ***"))))))</f>
        <v>Franche-Comté</v>
      </c>
      <c r="G646" s="37">
        <f>LOOKUP(Z646-Paramètres!$E$1,Paramètres!$A$1:$A$20)</f>
        <v>-11</v>
      </c>
      <c r="H646" s="37" t="str">
        <f>LOOKUP(G646,Paramètres!$A$1:$B$20)</f>
        <v>B2</v>
      </c>
      <c r="I646" s="37">
        <f t="shared" si="110"/>
        <v>5</v>
      </c>
      <c r="J646" s="116">
        <v>500</v>
      </c>
      <c r="K646" s="25" t="s">
        <v>240</v>
      </c>
      <c r="L646" s="25">
        <v>0</v>
      </c>
      <c r="M646" s="25">
        <v>0</v>
      </c>
      <c r="N646" s="25">
        <v>0</v>
      </c>
      <c r="O646" s="88" t="str">
        <f t="shared" si="111"/>
        <v>30H</v>
      </c>
      <c r="P646" s="56">
        <f t="shared" si="112"/>
        <v>3000</v>
      </c>
      <c r="Q646" s="56">
        <f t="shared" si="113"/>
        <v>0</v>
      </c>
      <c r="R646" s="56">
        <f t="shared" si="114"/>
        <v>0</v>
      </c>
      <c r="S646" s="56">
        <f t="shared" si="115"/>
        <v>0</v>
      </c>
      <c r="T646" s="56">
        <f t="shared" si="116"/>
        <v>3000</v>
      </c>
      <c r="U646" s="57" t="str">
        <f t="shared" si="117"/>
        <v>30H</v>
      </c>
      <c r="V646" s="58">
        <f t="shared" si="118"/>
        <v>0</v>
      </c>
      <c r="W646" s="57" t="str">
        <f t="shared" si="119"/>
        <v>30H</v>
      </c>
      <c r="X646" s="58">
        <f t="shared" si="120"/>
        <v>0</v>
      </c>
      <c r="Y646" s="36" t="str">
        <f ca="1">LOOKUP(G646,Paramètres!$A$1:$A$20,Paramètres!$C$1:$C$21)</f>
        <v>-11</v>
      </c>
      <c r="Z646" s="25">
        <v>2005</v>
      </c>
      <c r="AA646" s="25"/>
      <c r="AB646" s="59"/>
      <c r="AC646" s="42"/>
      <c r="AD646" s="42" t="str">
        <f>IF(ISNA(VLOOKUP(D646,'Liste en forme Garçons'!$C:$C,1,FALSE)),"","*")</f>
        <v/>
      </c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</row>
    <row r="647" spans="1:46" s="43" customFormat="1" x14ac:dyDescent="0.35">
      <c r="A647" s="65"/>
      <c r="B647" s="32" t="s">
        <v>836</v>
      </c>
      <c r="C647" s="32" t="s">
        <v>405</v>
      </c>
      <c r="D647" s="138" t="s">
        <v>1446</v>
      </c>
      <c r="E647" s="49" t="s">
        <v>842</v>
      </c>
      <c r="F647" s="97" t="str">
        <f>IF(E647="","",IF(COUNTIF(Paramètres!H:H,E647)=1,IF(Paramètres!$E$3=Paramètres!$A$23,"Belfort/Montbéliard",IF(Paramètres!$E$3=Paramètres!$A$24,"Doubs","Franche-Comté")),IF(COUNTIF(Paramètres!I:I,E647)=1,IF(Paramètres!$E$3=Paramètres!$A$23,"Belfort/Montbéliard",IF(Paramètres!$E$3=Paramètres!$A$24,"Belfort","Franche-Comté")),IF(COUNTIF(Paramètres!J:J,E647)=1,IF(Paramètres!$E$3=Paramètres!$A$25,"Franche-Comté","Haute-Saône"),IF(COUNTIF(Paramètres!K:K,E647)=1,IF(Paramètres!$E$3=Paramètres!$A$25,"Franche-Comté","Jura"),IF(COUNTIF(Paramètres!G:G,E647)=1,IF(Paramètres!$E$3=Paramètres!$A$23,"Besançon",IF(Paramètres!$E$3=Paramètres!$A$24,"Doubs","Franche-Comté")),"*** INCONNU ***"))))))</f>
        <v>Franche-Comté</v>
      </c>
      <c r="G647" s="37">
        <f>LOOKUP(Z647-Paramètres!$E$1,Paramètres!$A$1:$A$20)</f>
        <v>-10</v>
      </c>
      <c r="H647" s="37" t="str">
        <f>LOOKUP(G647,Paramètres!$A$1:$B$20)</f>
        <v>B1</v>
      </c>
      <c r="I647" s="37">
        <f t="shared" si="110"/>
        <v>5</v>
      </c>
      <c r="J647" s="116">
        <v>500</v>
      </c>
      <c r="K647" s="47" t="s">
        <v>241</v>
      </c>
      <c r="L647" s="47" t="s">
        <v>245</v>
      </c>
      <c r="M647" s="25" t="s">
        <v>207</v>
      </c>
      <c r="N647" s="25" t="s">
        <v>240</v>
      </c>
      <c r="O647" s="88" t="str">
        <f t="shared" si="111"/>
        <v>1G</v>
      </c>
      <c r="P647" s="56">
        <f t="shared" si="112"/>
        <v>2500</v>
      </c>
      <c r="Q647" s="56">
        <f t="shared" si="113"/>
        <v>500</v>
      </c>
      <c r="R647" s="56">
        <f t="shared" si="114"/>
        <v>4000</v>
      </c>
      <c r="S647" s="56">
        <f t="shared" si="115"/>
        <v>3000</v>
      </c>
      <c r="T647" s="56">
        <f t="shared" si="116"/>
        <v>10000</v>
      </c>
      <c r="U647" s="57" t="str">
        <f t="shared" si="117"/>
        <v>1G</v>
      </c>
      <c r="V647" s="58">
        <f t="shared" si="118"/>
        <v>0</v>
      </c>
      <c r="W647" s="57" t="str">
        <f t="shared" si="119"/>
        <v>1G</v>
      </c>
      <c r="X647" s="58">
        <f t="shared" si="120"/>
        <v>0</v>
      </c>
      <c r="Y647" s="36" t="str">
        <f ca="1">LOOKUP(G647,Paramètres!$A$1:$A$20,Paramètres!$C$1:$C$21)</f>
        <v>-11</v>
      </c>
      <c r="Z647" s="25">
        <v>2006</v>
      </c>
      <c r="AA647" s="25"/>
      <c r="AB647" s="59"/>
      <c r="AC647" s="42"/>
      <c r="AD647" s="42" t="str">
        <f>IF(ISNA(VLOOKUP(D647,'Liste en forme Garçons'!$C:$C,1,FALSE)),"","*")</f>
        <v/>
      </c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</row>
    <row r="648" spans="1:46" s="43" customFormat="1" x14ac:dyDescent="0.35">
      <c r="A648" s="65"/>
      <c r="B648" s="32" t="s">
        <v>870</v>
      </c>
      <c r="C648" s="32" t="s">
        <v>912</v>
      </c>
      <c r="D648" s="138" t="s">
        <v>1312</v>
      </c>
      <c r="E648" s="33" t="s">
        <v>1014</v>
      </c>
      <c r="F648" s="97" t="str">
        <f>IF(E648="","",IF(COUNTIF(Paramètres!H:H,E648)=1,IF(Paramètres!$E$3=Paramètres!$A$23,"Belfort/Montbéliard",IF(Paramètres!$E$3=Paramètres!$A$24,"Doubs","Franche-Comté")),IF(COUNTIF(Paramètres!I:I,E648)=1,IF(Paramètres!$E$3=Paramètres!$A$23,"Belfort/Montbéliard",IF(Paramètres!$E$3=Paramètres!$A$24,"Belfort","Franche-Comté")),IF(COUNTIF(Paramètres!J:J,E648)=1,IF(Paramètres!$E$3=Paramètres!$A$25,"Franche-Comté","Haute-Saône"),IF(COUNTIF(Paramètres!K:K,E648)=1,IF(Paramètres!$E$3=Paramètres!$A$25,"Franche-Comté","Jura"),IF(COUNTIF(Paramètres!G:G,E648)=1,IF(Paramètres!$E$3=Paramètres!$A$23,"Besançon",IF(Paramètres!$E$3=Paramètres!$A$24,"Doubs","Franche-Comté")),"*** INCONNU ***"))))))</f>
        <v>Franche-Comté</v>
      </c>
      <c r="G648" s="37">
        <f>LOOKUP(Z648-Paramètres!$E$1,Paramètres!$A$1:$A$20)</f>
        <v>-9</v>
      </c>
      <c r="H648" s="37" t="str">
        <f>LOOKUP(G648,Paramètres!$A$1:$B$20)</f>
        <v>P</v>
      </c>
      <c r="I648" s="37">
        <f t="shared" si="110"/>
        <v>5</v>
      </c>
      <c r="J648" s="116">
        <v>500</v>
      </c>
      <c r="K648" s="25" t="s">
        <v>649</v>
      </c>
      <c r="L648" s="47" t="s">
        <v>600</v>
      </c>
      <c r="M648" s="47">
        <v>0</v>
      </c>
      <c r="N648" s="25" t="s">
        <v>600</v>
      </c>
      <c r="O648" s="88" t="str">
        <f t="shared" si="111"/>
        <v>25H</v>
      </c>
      <c r="P648" s="56">
        <f t="shared" si="112"/>
        <v>2100</v>
      </c>
      <c r="Q648" s="56">
        <f t="shared" si="113"/>
        <v>200</v>
      </c>
      <c r="R648" s="56">
        <f t="shared" si="114"/>
        <v>0</v>
      </c>
      <c r="S648" s="56">
        <f t="shared" si="115"/>
        <v>200</v>
      </c>
      <c r="T648" s="56">
        <f t="shared" si="116"/>
        <v>2500</v>
      </c>
      <c r="U648" s="57" t="str">
        <f t="shared" si="117"/>
        <v>25H</v>
      </c>
      <c r="V648" s="58">
        <f t="shared" si="118"/>
        <v>0</v>
      </c>
      <c r="W648" s="57" t="str">
        <f t="shared" si="119"/>
        <v>25H</v>
      </c>
      <c r="X648" s="58">
        <f t="shared" si="120"/>
        <v>0</v>
      </c>
      <c r="Y648" s="36" t="str">
        <f ca="1">LOOKUP(G648,Paramètres!$A$1:$A$20,Paramètres!$C$1:$C$21)</f>
        <v>-11</v>
      </c>
      <c r="Z648" s="25">
        <v>2007</v>
      </c>
      <c r="AA648" s="25"/>
      <c r="AB648" s="59"/>
      <c r="AC648" s="42"/>
      <c r="AD648" s="42" t="str">
        <f>IF(ISNA(VLOOKUP(D648,'Liste en forme Garçons'!$C:$C,1,FALSE)),"","*")</f>
        <v/>
      </c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</row>
    <row r="649" spans="1:46" s="43" customFormat="1" x14ac:dyDescent="0.35">
      <c r="A649" s="65"/>
      <c r="B649" s="32" t="s">
        <v>749</v>
      </c>
      <c r="C649" s="32" t="s">
        <v>750</v>
      </c>
      <c r="D649" s="138" t="s">
        <v>1447</v>
      </c>
      <c r="E649" s="49" t="s">
        <v>842</v>
      </c>
      <c r="F649" s="97" t="str">
        <f>IF(E649="","",IF(COUNTIF(Paramètres!H:H,E649)=1,IF(Paramètres!$E$3=Paramètres!$A$23,"Belfort/Montbéliard",IF(Paramètres!$E$3=Paramètres!$A$24,"Doubs","Franche-Comté")),IF(COUNTIF(Paramètres!I:I,E649)=1,IF(Paramètres!$E$3=Paramètres!$A$23,"Belfort/Montbéliard",IF(Paramètres!$E$3=Paramètres!$A$24,"Belfort","Franche-Comté")),IF(COUNTIF(Paramètres!J:J,E649)=1,IF(Paramètres!$E$3=Paramètres!$A$25,"Franche-Comté","Haute-Saône"),IF(COUNTIF(Paramètres!K:K,E649)=1,IF(Paramètres!$E$3=Paramètres!$A$25,"Franche-Comté","Jura"),IF(COUNTIF(Paramètres!G:G,E649)=1,IF(Paramètres!$E$3=Paramètres!$A$23,"Besançon",IF(Paramètres!$E$3=Paramètres!$A$24,"Doubs","Franche-Comté")),"*** INCONNU ***"))))))</f>
        <v>Franche-Comté</v>
      </c>
      <c r="G649" s="37">
        <f>LOOKUP(Z649-Paramètres!$E$1,Paramètres!$A$1:$A$20)</f>
        <v>-10</v>
      </c>
      <c r="H649" s="37" t="str">
        <f>LOOKUP(G649,Paramètres!$A$1:$B$20)</f>
        <v>B1</v>
      </c>
      <c r="I649" s="37">
        <f t="shared" si="110"/>
        <v>5</v>
      </c>
      <c r="J649" s="116">
        <v>500</v>
      </c>
      <c r="K649" s="47" t="s">
        <v>242</v>
      </c>
      <c r="L649" s="47" t="s">
        <v>867</v>
      </c>
      <c r="M649" s="25">
        <v>0</v>
      </c>
      <c r="N649" s="25">
        <v>0</v>
      </c>
      <c r="O649" s="88" t="str">
        <f t="shared" si="111"/>
        <v>32H</v>
      </c>
      <c r="P649" s="56">
        <f t="shared" si="112"/>
        <v>2000</v>
      </c>
      <c r="Q649" s="56">
        <f t="shared" si="113"/>
        <v>1200</v>
      </c>
      <c r="R649" s="56">
        <f t="shared" si="114"/>
        <v>0</v>
      </c>
      <c r="S649" s="56">
        <f t="shared" si="115"/>
        <v>0</v>
      </c>
      <c r="T649" s="56">
        <f t="shared" si="116"/>
        <v>3200</v>
      </c>
      <c r="U649" s="57" t="str">
        <f t="shared" si="117"/>
        <v>32H</v>
      </c>
      <c r="V649" s="58">
        <f t="shared" si="118"/>
        <v>0</v>
      </c>
      <c r="W649" s="57" t="str">
        <f t="shared" si="119"/>
        <v>32H</v>
      </c>
      <c r="X649" s="58">
        <f t="shared" si="120"/>
        <v>0</v>
      </c>
      <c r="Y649" s="36" t="str">
        <f ca="1">LOOKUP(G649,Paramètres!$A$1:$A$20,Paramètres!$C$1:$C$21)</f>
        <v>-11</v>
      </c>
      <c r="Z649" s="25">
        <v>2006</v>
      </c>
      <c r="AA649" s="25"/>
      <c r="AB649" s="59"/>
      <c r="AC649" s="42"/>
      <c r="AD649" s="42" t="str">
        <f>IF(ISNA(VLOOKUP(D649,'Liste en forme Garçons'!$C:$C,1,FALSE)),"","*")</f>
        <v/>
      </c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</row>
    <row r="650" spans="1:46" s="43" customFormat="1" x14ac:dyDescent="0.35">
      <c r="A650" s="65"/>
      <c r="B650" s="32" t="s">
        <v>828</v>
      </c>
      <c r="C650" s="32" t="s">
        <v>788</v>
      </c>
      <c r="D650" s="138" t="s">
        <v>1454</v>
      </c>
      <c r="E650" s="49" t="s">
        <v>843</v>
      </c>
      <c r="F650" s="97" t="str">
        <f>IF(E650="","",IF(COUNTIF(Paramètres!H:H,E650)=1,IF(Paramètres!$E$3=Paramètres!$A$23,"Belfort/Montbéliard",IF(Paramètres!$E$3=Paramètres!$A$24,"Doubs","Franche-Comté")),IF(COUNTIF(Paramètres!I:I,E650)=1,IF(Paramètres!$E$3=Paramètres!$A$23,"Belfort/Montbéliard",IF(Paramètres!$E$3=Paramètres!$A$24,"Belfort","Franche-Comté")),IF(COUNTIF(Paramètres!J:J,E650)=1,IF(Paramètres!$E$3=Paramètres!$A$25,"Franche-Comté","Haute-Saône"),IF(COUNTIF(Paramètres!K:K,E650)=1,IF(Paramètres!$E$3=Paramètres!$A$25,"Franche-Comté","Jura"),IF(COUNTIF(Paramètres!G:G,E650)=1,IF(Paramètres!$E$3=Paramètres!$A$23,"Besançon",IF(Paramètres!$E$3=Paramètres!$A$24,"Doubs","Franche-Comté")),"*** INCONNU ***"))))))</f>
        <v>Franche-Comté</v>
      </c>
      <c r="G650" s="37">
        <f>LOOKUP(Z650-Paramètres!$E$1,Paramètres!$A$1:$A$20)</f>
        <v>-10</v>
      </c>
      <c r="H650" s="37" t="str">
        <f>LOOKUP(G650,Paramètres!$A$1:$B$20)</f>
        <v>B1</v>
      </c>
      <c r="I650" s="37">
        <f t="shared" si="110"/>
        <v>5</v>
      </c>
      <c r="J650" s="116">
        <v>500</v>
      </c>
      <c r="K650" s="47" t="s">
        <v>244</v>
      </c>
      <c r="L650" s="47" t="s">
        <v>600</v>
      </c>
      <c r="M650" s="25" t="s">
        <v>242</v>
      </c>
      <c r="N650" s="25">
        <v>0</v>
      </c>
      <c r="O650" s="88" t="str">
        <f t="shared" si="111"/>
        <v>32H</v>
      </c>
      <c r="P650" s="56">
        <f t="shared" si="112"/>
        <v>1000</v>
      </c>
      <c r="Q650" s="56">
        <f t="shared" si="113"/>
        <v>200</v>
      </c>
      <c r="R650" s="56">
        <f t="shared" si="114"/>
        <v>2000</v>
      </c>
      <c r="S650" s="56">
        <f t="shared" si="115"/>
        <v>0</v>
      </c>
      <c r="T650" s="56">
        <f t="shared" si="116"/>
        <v>3200</v>
      </c>
      <c r="U650" s="57" t="str">
        <f t="shared" si="117"/>
        <v>32H</v>
      </c>
      <c r="V650" s="58">
        <f t="shared" si="118"/>
        <v>0</v>
      </c>
      <c r="W650" s="57" t="str">
        <f t="shared" si="119"/>
        <v>32H</v>
      </c>
      <c r="X650" s="58">
        <f t="shared" si="120"/>
        <v>0</v>
      </c>
      <c r="Y650" s="36" t="str">
        <f ca="1">LOOKUP(G650,Paramètres!$A$1:$A$20,Paramètres!$C$1:$C$21)</f>
        <v>-11</v>
      </c>
      <c r="Z650" s="25">
        <v>2006</v>
      </c>
      <c r="AA650" s="25"/>
      <c r="AB650" s="59"/>
      <c r="AC650" s="42"/>
      <c r="AD650" s="42" t="str">
        <f>IF(ISNA(VLOOKUP(D650,'Liste en forme Garçons'!$C:$C,1,FALSE)),"","*")</f>
        <v/>
      </c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</row>
    <row r="651" spans="1:46" s="43" customFormat="1" x14ac:dyDescent="0.35">
      <c r="A651" s="65"/>
      <c r="B651" s="32" t="s">
        <v>9</v>
      </c>
      <c r="C651" s="32" t="s">
        <v>313</v>
      </c>
      <c r="D651" s="138" t="s">
        <v>1716</v>
      </c>
      <c r="E651" s="33" t="s">
        <v>56</v>
      </c>
      <c r="F651" s="97" t="str">
        <f>IF(E651="","",IF(COUNTIF(Paramètres!H:H,E651)=1,IF(Paramètres!$E$3=Paramètres!$A$23,"Belfort/Montbéliard",IF(Paramètres!$E$3=Paramètres!$A$24,"Doubs","Franche-Comté")),IF(COUNTIF(Paramètres!I:I,E651)=1,IF(Paramètres!$E$3=Paramètres!$A$23,"Belfort/Montbéliard",IF(Paramètres!$E$3=Paramètres!$A$24,"Belfort","Franche-Comté")),IF(COUNTIF(Paramètres!J:J,E651)=1,IF(Paramètres!$E$3=Paramètres!$A$25,"Franche-Comté","Haute-Saône"),IF(COUNTIF(Paramètres!K:K,E651)=1,IF(Paramètres!$E$3=Paramètres!$A$25,"Franche-Comté","Jura"),IF(COUNTIF(Paramètres!G:G,E651)=1,IF(Paramètres!$E$3=Paramètres!$A$23,"Besançon",IF(Paramètres!$E$3=Paramètres!$A$24,"Doubs","Franche-Comté")),"*** INCONNU ***"))))))</f>
        <v>Franche-Comté</v>
      </c>
      <c r="G651" s="37">
        <f>LOOKUP(Z651-Paramètres!$E$1,Paramètres!$A$1:$A$20)</f>
        <v>-10</v>
      </c>
      <c r="H651" s="37" t="str">
        <f>LOOKUP(G651,Paramètres!$A$1:$B$20)</f>
        <v>B1</v>
      </c>
      <c r="I651" s="37">
        <f t="shared" si="110"/>
        <v>5</v>
      </c>
      <c r="J651" s="116">
        <v>500</v>
      </c>
      <c r="K651" s="47" t="s">
        <v>456</v>
      </c>
      <c r="L651" s="50">
        <v>0</v>
      </c>
      <c r="M651" s="47" t="s">
        <v>241</v>
      </c>
      <c r="N651" s="47" t="s">
        <v>245</v>
      </c>
      <c r="O651" s="88" t="str">
        <f t="shared" si="111"/>
        <v>37H</v>
      </c>
      <c r="P651" s="56">
        <f t="shared" si="112"/>
        <v>700</v>
      </c>
      <c r="Q651" s="56">
        <f t="shared" si="113"/>
        <v>0</v>
      </c>
      <c r="R651" s="56">
        <f t="shared" si="114"/>
        <v>2500</v>
      </c>
      <c r="S651" s="56">
        <f t="shared" si="115"/>
        <v>500</v>
      </c>
      <c r="T651" s="56">
        <f t="shared" si="116"/>
        <v>3700</v>
      </c>
      <c r="U651" s="57" t="str">
        <f t="shared" si="117"/>
        <v>37H</v>
      </c>
      <c r="V651" s="58">
        <f t="shared" si="118"/>
        <v>0</v>
      </c>
      <c r="W651" s="57" t="str">
        <f t="shared" si="119"/>
        <v>37H</v>
      </c>
      <c r="X651" s="58">
        <f t="shared" si="120"/>
        <v>0</v>
      </c>
      <c r="Y651" s="36" t="str">
        <f ca="1">LOOKUP(G651,Paramètres!$A$1:$A$20,Paramètres!$C$1:$C$21)</f>
        <v>-11</v>
      </c>
      <c r="Z651" s="25">
        <v>2006</v>
      </c>
      <c r="AA651" s="25"/>
      <c r="AB651" s="59"/>
      <c r="AC651" s="42"/>
      <c r="AD651" s="42" t="str">
        <f>IF(ISNA(VLOOKUP(D651,'Liste en forme Garçons'!$C:$C,1,FALSE)),"","*")</f>
        <v/>
      </c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</row>
    <row r="652" spans="1:46" s="43" customFormat="1" x14ac:dyDescent="0.35">
      <c r="A652" s="65"/>
      <c r="B652" s="32" t="s">
        <v>543</v>
      </c>
      <c r="C652" s="32" t="s">
        <v>544</v>
      </c>
      <c r="D652" s="138" t="s">
        <v>1805</v>
      </c>
      <c r="E652" s="33" t="s">
        <v>335</v>
      </c>
      <c r="F652" s="97" t="str">
        <f>IF(E652="","",IF(COUNTIF(Paramètres!H:H,E652)=1,IF(Paramètres!$E$3=Paramètres!$A$23,"Belfort/Montbéliard",IF(Paramètres!$E$3=Paramètres!$A$24,"Doubs","Franche-Comté")),IF(COUNTIF(Paramètres!I:I,E652)=1,IF(Paramètres!$E$3=Paramètres!$A$23,"Belfort/Montbéliard",IF(Paramètres!$E$3=Paramètres!$A$24,"Belfort","Franche-Comté")),IF(COUNTIF(Paramètres!J:J,E652)=1,IF(Paramètres!$E$3=Paramètres!$A$25,"Franche-Comté","Haute-Saône"),IF(COUNTIF(Paramètres!K:K,E652)=1,IF(Paramètres!$E$3=Paramètres!$A$25,"Franche-Comté","Jura"),IF(COUNTIF(Paramètres!G:G,E652)=1,IF(Paramètres!$E$3=Paramètres!$A$23,"Besançon",IF(Paramètres!$E$3=Paramètres!$A$24,"Doubs","Franche-Comté")),"*** INCONNU ***"))))))</f>
        <v>Franche-Comté</v>
      </c>
      <c r="G652" s="37">
        <f>LOOKUP(Z652-Paramètres!$E$1,Paramètres!$A$1:$A$20)</f>
        <v>-9</v>
      </c>
      <c r="H652" s="37" t="str">
        <f>LOOKUP(G652,Paramètres!$A$1:$B$20)</f>
        <v>P</v>
      </c>
      <c r="I652" s="37">
        <f t="shared" si="110"/>
        <v>5</v>
      </c>
      <c r="J652" s="116">
        <v>500</v>
      </c>
      <c r="K652" s="25" t="s">
        <v>245</v>
      </c>
      <c r="L652" s="47" t="s">
        <v>242</v>
      </c>
      <c r="M652" s="47" t="s">
        <v>562</v>
      </c>
      <c r="N652" s="25" t="s">
        <v>205</v>
      </c>
      <c r="O652" s="88" t="str">
        <f t="shared" si="111"/>
        <v>1G50H</v>
      </c>
      <c r="P652" s="56">
        <f t="shared" si="112"/>
        <v>500</v>
      </c>
      <c r="Q652" s="56">
        <f t="shared" si="113"/>
        <v>2000</v>
      </c>
      <c r="R652" s="56">
        <f t="shared" si="114"/>
        <v>4500</v>
      </c>
      <c r="S652" s="56">
        <f t="shared" si="115"/>
        <v>8000</v>
      </c>
      <c r="T652" s="56">
        <f t="shared" si="116"/>
        <v>15000</v>
      </c>
      <c r="U652" s="57" t="str">
        <f t="shared" si="117"/>
        <v>1G</v>
      </c>
      <c r="V652" s="58">
        <f t="shared" si="118"/>
        <v>5000</v>
      </c>
      <c r="W652" s="57" t="str">
        <f t="shared" si="119"/>
        <v>1G50H</v>
      </c>
      <c r="X652" s="58">
        <f t="shared" si="120"/>
        <v>0</v>
      </c>
      <c r="Y652" s="36" t="str">
        <f ca="1">LOOKUP(G652,Paramètres!$A$1:$A$20,Paramètres!$C$1:$C$21)</f>
        <v>-11</v>
      </c>
      <c r="Z652" s="25">
        <v>2007</v>
      </c>
      <c r="AA652" s="25"/>
      <c r="AB652" s="59"/>
      <c r="AC652" s="42"/>
      <c r="AD652" s="42" t="str">
        <f>IF(ISNA(VLOOKUP(D652,'Liste en forme Garçons'!$C:$C,1,FALSE)),"","*")</f>
        <v/>
      </c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</row>
    <row r="653" spans="1:46" s="43" customFormat="1" x14ac:dyDescent="0.35">
      <c r="A653" s="65"/>
      <c r="B653" s="32" t="s">
        <v>420</v>
      </c>
      <c r="C653" s="32" t="s">
        <v>791</v>
      </c>
      <c r="D653" s="138" t="s">
        <v>1438</v>
      </c>
      <c r="E653" s="49" t="s">
        <v>843</v>
      </c>
      <c r="F653" s="97" t="str">
        <f>IF(E653="","",IF(COUNTIF(Paramètres!H:H,E653)=1,IF(Paramètres!$E$3=Paramètres!$A$23,"Belfort/Montbéliard",IF(Paramètres!$E$3=Paramètres!$A$24,"Doubs","Franche-Comté")),IF(COUNTIF(Paramètres!I:I,E653)=1,IF(Paramètres!$E$3=Paramètres!$A$23,"Belfort/Montbéliard",IF(Paramètres!$E$3=Paramètres!$A$24,"Belfort","Franche-Comté")),IF(COUNTIF(Paramètres!J:J,E653)=1,IF(Paramètres!$E$3=Paramètres!$A$25,"Franche-Comté","Haute-Saône"),IF(COUNTIF(Paramètres!K:K,E653)=1,IF(Paramètres!$E$3=Paramètres!$A$25,"Franche-Comté","Jura"),IF(COUNTIF(Paramètres!G:G,E653)=1,IF(Paramètres!$E$3=Paramètres!$A$23,"Besançon",IF(Paramètres!$E$3=Paramètres!$A$24,"Doubs","Franche-Comté")),"*** INCONNU ***"))))))</f>
        <v>Franche-Comté</v>
      </c>
      <c r="G653" s="37">
        <f>LOOKUP(Z653-Paramètres!$E$1,Paramètres!$A$1:$A$20)</f>
        <v>-10</v>
      </c>
      <c r="H653" s="37" t="str">
        <f>LOOKUP(G653,Paramètres!$A$1:$B$20)</f>
        <v>B1</v>
      </c>
      <c r="I653" s="37">
        <f t="shared" si="110"/>
        <v>5</v>
      </c>
      <c r="J653" s="116">
        <v>500</v>
      </c>
      <c r="K653" s="47" t="s">
        <v>245</v>
      </c>
      <c r="L653" s="47" t="s">
        <v>562</v>
      </c>
      <c r="M653" s="25" t="s">
        <v>205</v>
      </c>
      <c r="N653" s="25">
        <v>0</v>
      </c>
      <c r="O653" s="88" t="str">
        <f t="shared" si="111"/>
        <v>1G30H</v>
      </c>
      <c r="P653" s="56">
        <f t="shared" si="112"/>
        <v>500</v>
      </c>
      <c r="Q653" s="56">
        <f t="shared" si="113"/>
        <v>4500</v>
      </c>
      <c r="R653" s="56">
        <f t="shared" si="114"/>
        <v>8000</v>
      </c>
      <c r="S653" s="56">
        <f t="shared" si="115"/>
        <v>0</v>
      </c>
      <c r="T653" s="56">
        <f t="shared" si="116"/>
        <v>13000</v>
      </c>
      <c r="U653" s="57" t="str">
        <f t="shared" si="117"/>
        <v>1G</v>
      </c>
      <c r="V653" s="58">
        <f t="shared" si="118"/>
        <v>3000</v>
      </c>
      <c r="W653" s="57" t="str">
        <f t="shared" si="119"/>
        <v>1G30H</v>
      </c>
      <c r="X653" s="58">
        <f t="shared" si="120"/>
        <v>0</v>
      </c>
      <c r="Y653" s="36" t="str">
        <f ca="1">LOOKUP(G653,Paramètres!$A$1:$A$20,Paramètres!$C$1:$C$21)</f>
        <v>-11</v>
      </c>
      <c r="Z653" s="25">
        <v>2006</v>
      </c>
      <c r="AA653" s="25"/>
      <c r="AB653" s="59"/>
      <c r="AC653" s="42"/>
      <c r="AD653" s="42" t="str">
        <f>IF(ISNA(VLOOKUP(D653,'Liste en forme Garçons'!$C:$C,1,FALSE)),"","*")</f>
        <v/>
      </c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</row>
    <row r="654" spans="1:46" s="43" customFormat="1" x14ac:dyDescent="0.35">
      <c r="A654" s="65"/>
      <c r="B654" s="32" t="s">
        <v>249</v>
      </c>
      <c r="C654" s="32" t="s">
        <v>250</v>
      </c>
      <c r="D654" s="138" t="s">
        <v>1739</v>
      </c>
      <c r="E654" s="33" t="s">
        <v>87</v>
      </c>
      <c r="F654" s="97" t="str">
        <f>IF(E654="","",IF(COUNTIF(Paramètres!H:H,E654)=1,IF(Paramètres!$E$3=Paramètres!$A$23,"Belfort/Montbéliard",IF(Paramètres!$E$3=Paramètres!$A$24,"Doubs","Franche-Comté")),IF(COUNTIF(Paramètres!I:I,E654)=1,IF(Paramètres!$E$3=Paramètres!$A$23,"Belfort/Montbéliard",IF(Paramètres!$E$3=Paramètres!$A$24,"Belfort","Franche-Comté")),IF(COUNTIF(Paramètres!J:J,E654)=1,IF(Paramètres!$E$3=Paramètres!$A$25,"Franche-Comté","Haute-Saône"),IF(COUNTIF(Paramètres!K:K,E654)=1,IF(Paramètres!$E$3=Paramètres!$A$25,"Franche-Comté","Jura"),IF(COUNTIF(Paramètres!G:G,E654)=1,IF(Paramètres!$E$3=Paramètres!$A$23,"Besançon",IF(Paramètres!$E$3=Paramètres!$A$24,"Doubs","Franche-Comté")),"*** INCONNU ***"))))))</f>
        <v>Franche-Comté</v>
      </c>
      <c r="G654" s="37">
        <f>LOOKUP(Z654-Paramètres!$E$1,Paramètres!$A$1:$A$20)</f>
        <v>-11</v>
      </c>
      <c r="H654" s="37" t="str">
        <f>LOOKUP(G654,Paramètres!$A$1:$B$20)</f>
        <v>B2</v>
      </c>
      <c r="I654" s="37">
        <f t="shared" si="110"/>
        <v>5</v>
      </c>
      <c r="J654" s="116">
        <v>524</v>
      </c>
      <c r="K654" s="25">
        <v>0</v>
      </c>
      <c r="L654" s="50">
        <v>0</v>
      </c>
      <c r="M654" s="50" t="s">
        <v>169</v>
      </c>
      <c r="N654" s="47" t="s">
        <v>207</v>
      </c>
      <c r="O654" s="88" t="str">
        <f t="shared" si="111"/>
        <v>90H</v>
      </c>
      <c r="P654" s="56">
        <f t="shared" si="112"/>
        <v>0</v>
      </c>
      <c r="Q654" s="56">
        <f t="shared" si="113"/>
        <v>0</v>
      </c>
      <c r="R654" s="56">
        <f t="shared" si="114"/>
        <v>5000</v>
      </c>
      <c r="S654" s="56">
        <f t="shared" si="115"/>
        <v>4000</v>
      </c>
      <c r="T654" s="56">
        <f t="shared" si="116"/>
        <v>9000</v>
      </c>
      <c r="U654" s="57" t="str">
        <f t="shared" si="117"/>
        <v>90H</v>
      </c>
      <c r="V654" s="58">
        <f t="shared" si="118"/>
        <v>0</v>
      </c>
      <c r="W654" s="57" t="str">
        <f t="shared" si="119"/>
        <v>90H</v>
      </c>
      <c r="X654" s="58">
        <f t="shared" si="120"/>
        <v>0</v>
      </c>
      <c r="Y654" s="36" t="str">
        <f ca="1">LOOKUP(G654,Paramètres!$A$1:$A$20,Paramètres!$C$1:$C$21)</f>
        <v>-11</v>
      </c>
      <c r="Z654" s="25">
        <v>2005</v>
      </c>
      <c r="AA654" s="25"/>
      <c r="AB654" s="59"/>
      <c r="AC654" s="42"/>
      <c r="AD654" s="42" t="str">
        <f>IF(ISNA(VLOOKUP(D654,'Liste en forme Garçons'!$C:$C,1,FALSE)),"","*")</f>
        <v/>
      </c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</row>
    <row r="655" spans="1:46" s="43" customFormat="1" x14ac:dyDescent="0.35">
      <c r="A655" s="65"/>
      <c r="B655" s="32" t="s">
        <v>13</v>
      </c>
      <c r="C655" s="32" t="s">
        <v>614</v>
      </c>
      <c r="D655" s="138" t="s">
        <v>1811</v>
      </c>
      <c r="E655" s="49" t="s">
        <v>60</v>
      </c>
      <c r="F655" s="97" t="str">
        <f>IF(E655="","",IF(COUNTIF(Paramètres!H:H,E655)=1,IF(Paramètres!$E$3=Paramètres!$A$23,"Belfort/Montbéliard",IF(Paramètres!$E$3=Paramètres!$A$24,"Doubs","Franche-Comté")),IF(COUNTIF(Paramètres!I:I,E655)=1,IF(Paramètres!$E$3=Paramètres!$A$23,"Belfort/Montbéliard",IF(Paramètres!$E$3=Paramètres!$A$24,"Belfort","Franche-Comté")),IF(COUNTIF(Paramètres!J:J,E655)=1,IF(Paramètres!$E$3=Paramètres!$A$25,"Franche-Comté","Haute-Saône"),IF(COUNTIF(Paramètres!K:K,E655)=1,IF(Paramètres!$E$3=Paramètres!$A$25,"Franche-Comté","Jura"),IF(COUNTIF(Paramètres!G:G,E655)=1,IF(Paramètres!$E$3=Paramètres!$A$23,"Besançon",IF(Paramètres!$E$3=Paramètres!$A$24,"Doubs","Franche-Comté")),"*** INCONNU ***"))))))</f>
        <v>Franche-Comté</v>
      </c>
      <c r="G655" s="37">
        <f>LOOKUP(Z655-Paramètres!$E$1,Paramètres!$A$1:$A$20)</f>
        <v>-10</v>
      </c>
      <c r="H655" s="37" t="str">
        <f>LOOKUP(G655,Paramètres!$A$1:$B$20)</f>
        <v>B1</v>
      </c>
      <c r="I655" s="37">
        <f t="shared" si="110"/>
        <v>5</v>
      </c>
      <c r="J655" s="116">
        <v>516</v>
      </c>
      <c r="K655" s="25" t="s">
        <v>254</v>
      </c>
      <c r="L655" s="25" t="s">
        <v>254</v>
      </c>
      <c r="M655" s="25" t="s">
        <v>207</v>
      </c>
      <c r="N655" s="25">
        <v>0</v>
      </c>
      <c r="O655" s="88" t="str">
        <f t="shared" si="111"/>
        <v>40H</v>
      </c>
      <c r="P655" s="56">
        <f t="shared" si="112"/>
        <v>0</v>
      </c>
      <c r="Q655" s="56">
        <f t="shared" si="113"/>
        <v>0</v>
      </c>
      <c r="R655" s="56">
        <f t="shared" si="114"/>
        <v>4000</v>
      </c>
      <c r="S655" s="56">
        <f t="shared" si="115"/>
        <v>0</v>
      </c>
      <c r="T655" s="56">
        <f t="shared" si="116"/>
        <v>4000</v>
      </c>
      <c r="U655" s="57" t="str">
        <f t="shared" si="117"/>
        <v>40H</v>
      </c>
      <c r="V655" s="58">
        <f t="shared" si="118"/>
        <v>0</v>
      </c>
      <c r="W655" s="57" t="str">
        <f t="shared" si="119"/>
        <v>40H</v>
      </c>
      <c r="X655" s="58">
        <f t="shared" si="120"/>
        <v>0</v>
      </c>
      <c r="Y655" s="36" t="str">
        <f ca="1">LOOKUP(G655,Paramètres!$A$1:$A$20,Paramètres!$C$1:$C$21)</f>
        <v>-11</v>
      </c>
      <c r="Z655" s="25">
        <v>2006</v>
      </c>
      <c r="AA655" s="25"/>
      <c r="AB655" s="59"/>
      <c r="AC655" s="42"/>
      <c r="AD655" s="42" t="str">
        <f>IF(ISNA(VLOOKUP(D655,'Liste en forme Garçons'!$C:$C,1,FALSE)),"","*")</f>
        <v/>
      </c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</row>
    <row r="656" spans="1:46" s="43" customFormat="1" x14ac:dyDescent="0.35">
      <c r="A656" s="65"/>
      <c r="B656" s="32" t="s">
        <v>3001</v>
      </c>
      <c r="C656" s="32" t="s">
        <v>3000</v>
      </c>
      <c r="D656" s="138" t="s">
        <v>3062</v>
      </c>
      <c r="E656" s="49" t="s">
        <v>1120</v>
      </c>
      <c r="F656" s="97" t="str">
        <f>IF(E656="","",IF(COUNTIF(Paramètres!H:H,E656)=1,IF(Paramètres!$E$3=Paramètres!$A$23,"Belfort/Montbéliard",IF(Paramètres!$E$3=Paramètres!$A$24,"Doubs","Franche-Comté")),IF(COUNTIF(Paramètres!I:I,E656)=1,IF(Paramètres!$E$3=Paramètres!$A$23,"Belfort/Montbéliard",IF(Paramètres!$E$3=Paramètres!$A$24,"Belfort","Franche-Comté")),IF(COUNTIF(Paramètres!J:J,E656)=1,IF(Paramètres!$E$3=Paramètres!$A$25,"Franche-Comté","Haute-Saône"),IF(COUNTIF(Paramètres!K:K,E656)=1,IF(Paramètres!$E$3=Paramètres!$A$25,"Franche-Comté","Jura"),IF(COUNTIF(Paramètres!G:G,E656)=1,IF(Paramètres!$E$3=Paramètres!$A$23,"Besançon",IF(Paramètres!$E$3=Paramètres!$A$24,"Doubs","Franche-Comté")),"*** INCONNU ***"))))))</f>
        <v>Franche-Comté</v>
      </c>
      <c r="G656" s="37">
        <f>LOOKUP(Z656-Paramètres!$E$1,Paramètres!$A$1:$A$20)</f>
        <v>-9</v>
      </c>
      <c r="H656" s="37" t="str">
        <f>LOOKUP(G656,Paramètres!$A$1:$B$20)</f>
        <v>P</v>
      </c>
      <c r="I656" s="37">
        <f t="shared" si="110"/>
        <v>5</v>
      </c>
      <c r="J656" s="116">
        <v>500</v>
      </c>
      <c r="K656" s="47"/>
      <c r="L656" s="47"/>
      <c r="M656" s="25"/>
      <c r="N656" s="25"/>
      <c r="O656" s="88" t="str">
        <f t="shared" si="111"/>
        <v>0</v>
      </c>
      <c r="P656" s="56">
        <f t="shared" si="112"/>
        <v>0</v>
      </c>
      <c r="Q656" s="56">
        <f t="shared" si="113"/>
        <v>0</v>
      </c>
      <c r="R656" s="56">
        <f t="shared" si="114"/>
        <v>0</v>
      </c>
      <c r="S656" s="56">
        <f t="shared" si="115"/>
        <v>0</v>
      </c>
      <c r="T656" s="56">
        <f t="shared" si="116"/>
        <v>0</v>
      </c>
      <c r="U656" s="57" t="str">
        <f t="shared" si="117"/>
        <v>0</v>
      </c>
      <c r="V656" s="58">
        <f t="shared" si="118"/>
        <v>0</v>
      </c>
      <c r="W656" s="57" t="str">
        <f t="shared" si="119"/>
        <v>0</v>
      </c>
      <c r="X656" s="58">
        <f t="shared" si="120"/>
        <v>0</v>
      </c>
      <c r="Y656" s="36" t="str">
        <f ca="1">LOOKUP(G656,Paramètres!$A$1:$A$20,Paramètres!$C$1:$C$21)</f>
        <v>-11</v>
      </c>
      <c r="Z656" s="25">
        <v>2007</v>
      </c>
      <c r="AA656" s="25"/>
      <c r="AB656" s="59"/>
      <c r="AC656" s="42"/>
      <c r="AD656" s="42" t="str">
        <f>IF(ISNA(VLOOKUP(D656,'Liste en forme Garçons'!$C:$C,1,FALSE)),"","*")</f>
        <v/>
      </c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</row>
    <row r="657" spans="1:46" s="43" customFormat="1" x14ac:dyDescent="0.35">
      <c r="A657" s="65"/>
      <c r="B657" s="32" t="s">
        <v>35</v>
      </c>
      <c r="C657" s="32" t="s">
        <v>594</v>
      </c>
      <c r="D657" s="138" t="s">
        <v>1798</v>
      </c>
      <c r="E657" s="49" t="s">
        <v>334</v>
      </c>
      <c r="F657" s="97" t="str">
        <f>IF(E657="","",IF(COUNTIF(Paramètres!H:H,E657)=1,IF(Paramètres!$E$3=Paramètres!$A$23,"Belfort/Montbéliard",IF(Paramètres!$E$3=Paramètres!$A$24,"Doubs","Franche-Comté")),IF(COUNTIF(Paramètres!I:I,E657)=1,IF(Paramètres!$E$3=Paramètres!$A$23,"Belfort/Montbéliard",IF(Paramètres!$E$3=Paramètres!$A$24,"Belfort","Franche-Comté")),IF(COUNTIF(Paramètres!J:J,E657)=1,IF(Paramètres!$E$3=Paramètres!$A$25,"Franche-Comté","Haute-Saône"),IF(COUNTIF(Paramètres!K:K,E657)=1,IF(Paramètres!$E$3=Paramètres!$A$25,"Franche-Comté","Jura"),IF(COUNTIF(Paramètres!G:G,E657)=1,IF(Paramètres!$E$3=Paramètres!$A$23,"Besançon",IF(Paramètres!$E$3=Paramètres!$A$24,"Doubs","Franche-Comté")),"*** INCONNU ***"))))))</f>
        <v>Franche-Comté</v>
      </c>
      <c r="G657" s="37">
        <f>LOOKUP(Z657-Paramètres!$E$1,Paramètres!$A$1:$A$20)</f>
        <v>-9</v>
      </c>
      <c r="H657" s="37" t="str">
        <f>LOOKUP(G657,Paramètres!$A$1:$B$20)</f>
        <v>P</v>
      </c>
      <c r="I657" s="37">
        <f t="shared" si="110"/>
        <v>5</v>
      </c>
      <c r="J657" s="116">
        <v>500</v>
      </c>
      <c r="K657" s="25" t="s">
        <v>254</v>
      </c>
      <c r="L657" s="25" t="s">
        <v>600</v>
      </c>
      <c r="M657" s="25">
        <v>0</v>
      </c>
      <c r="N657" s="25">
        <v>0</v>
      </c>
      <c r="O657" s="88" t="str">
        <f t="shared" si="111"/>
        <v>2H</v>
      </c>
      <c r="P657" s="56">
        <f t="shared" si="112"/>
        <v>0</v>
      </c>
      <c r="Q657" s="56">
        <f t="shared" si="113"/>
        <v>200</v>
      </c>
      <c r="R657" s="56">
        <f t="shared" si="114"/>
        <v>0</v>
      </c>
      <c r="S657" s="56">
        <f t="shared" si="115"/>
        <v>0</v>
      </c>
      <c r="T657" s="56">
        <f t="shared" si="116"/>
        <v>200</v>
      </c>
      <c r="U657" s="57" t="str">
        <f t="shared" si="117"/>
        <v>2H</v>
      </c>
      <c r="V657" s="58">
        <f t="shared" si="118"/>
        <v>0</v>
      </c>
      <c r="W657" s="57" t="str">
        <f t="shared" si="119"/>
        <v>2H</v>
      </c>
      <c r="X657" s="58">
        <f t="shared" si="120"/>
        <v>0</v>
      </c>
      <c r="Y657" s="36" t="str">
        <f ca="1">LOOKUP(G657,Paramètres!$A$1:$A$20,Paramètres!$C$1:$C$21)</f>
        <v>-11</v>
      </c>
      <c r="Z657" s="25">
        <v>2007</v>
      </c>
      <c r="AA657" s="25"/>
      <c r="AB657" s="59"/>
      <c r="AC657" s="42"/>
      <c r="AD657" s="42" t="str">
        <f>IF(ISNA(VLOOKUP(D657,'Liste en forme Garçons'!$C:$C,1,FALSE)),"","*")</f>
        <v/>
      </c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</row>
    <row r="658" spans="1:46" s="43" customFormat="1" x14ac:dyDescent="0.35">
      <c r="A658" s="65"/>
      <c r="B658" s="32" t="s">
        <v>652</v>
      </c>
      <c r="C658" s="32" t="s">
        <v>793</v>
      </c>
      <c r="D658" s="138" t="s">
        <v>1415</v>
      </c>
      <c r="E658" s="49" t="s">
        <v>842</v>
      </c>
      <c r="F658" s="97" t="str">
        <f>IF(E658="","",IF(COUNTIF(Paramètres!H:H,E658)=1,IF(Paramètres!$E$3=Paramètres!$A$23,"Belfort/Montbéliard",IF(Paramètres!$E$3=Paramètres!$A$24,"Doubs","Franche-Comté")),IF(COUNTIF(Paramètres!I:I,E658)=1,IF(Paramètres!$E$3=Paramètres!$A$23,"Belfort/Montbéliard",IF(Paramètres!$E$3=Paramètres!$A$24,"Belfort","Franche-Comté")),IF(COUNTIF(Paramètres!J:J,E658)=1,IF(Paramètres!$E$3=Paramètres!$A$25,"Franche-Comté","Haute-Saône"),IF(COUNTIF(Paramètres!K:K,E658)=1,IF(Paramètres!$E$3=Paramètres!$A$25,"Franche-Comté","Jura"),IF(COUNTIF(Paramètres!G:G,E658)=1,IF(Paramètres!$E$3=Paramètres!$A$23,"Besançon",IF(Paramètres!$E$3=Paramètres!$A$24,"Doubs","Franche-Comté")),"*** INCONNU ***"))))))</f>
        <v>Franche-Comté</v>
      </c>
      <c r="G658" s="37">
        <f>LOOKUP(Z658-Paramètres!$E$1,Paramètres!$A$1:$A$20)</f>
        <v>-9</v>
      </c>
      <c r="H658" s="37" t="str">
        <f>LOOKUP(G658,Paramètres!$A$1:$B$20)</f>
        <v>P</v>
      </c>
      <c r="I658" s="37">
        <f t="shared" si="110"/>
        <v>5</v>
      </c>
      <c r="J658" s="116">
        <v>500</v>
      </c>
      <c r="K658" s="47">
        <v>0</v>
      </c>
      <c r="L658" s="47">
        <v>0</v>
      </c>
      <c r="M658" s="25">
        <v>0</v>
      </c>
      <c r="N658" s="25">
        <v>0</v>
      </c>
      <c r="O658" s="88" t="str">
        <f t="shared" si="111"/>
        <v>0</v>
      </c>
      <c r="P658" s="56">
        <f t="shared" si="112"/>
        <v>0</v>
      </c>
      <c r="Q658" s="56">
        <f t="shared" si="113"/>
        <v>0</v>
      </c>
      <c r="R658" s="56">
        <f t="shared" si="114"/>
        <v>0</v>
      </c>
      <c r="S658" s="56">
        <f t="shared" si="115"/>
        <v>0</v>
      </c>
      <c r="T658" s="56">
        <f t="shared" si="116"/>
        <v>0</v>
      </c>
      <c r="U658" s="57" t="str">
        <f t="shared" si="117"/>
        <v>0</v>
      </c>
      <c r="V658" s="58">
        <f t="shared" si="118"/>
        <v>0</v>
      </c>
      <c r="W658" s="57" t="str">
        <f t="shared" si="119"/>
        <v>0</v>
      </c>
      <c r="X658" s="58">
        <f t="shared" si="120"/>
        <v>0</v>
      </c>
      <c r="Y658" s="36" t="str">
        <f ca="1">LOOKUP(G658,Paramètres!$A$1:$A$20,Paramètres!$C$1:$C$21)</f>
        <v>-11</v>
      </c>
      <c r="Z658" s="25">
        <v>2007</v>
      </c>
      <c r="AA658" s="25"/>
      <c r="AB658" s="59"/>
      <c r="AC658" s="42"/>
      <c r="AD658" s="42" t="str">
        <f>IF(ISNA(VLOOKUP(D658,'Liste en forme Garçons'!$C:$C,1,FALSE)),"","*")</f>
        <v/>
      </c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</row>
    <row r="659" spans="1:46" s="43" customFormat="1" x14ac:dyDescent="0.35">
      <c r="A659" s="65"/>
      <c r="B659" s="32" t="s">
        <v>1030</v>
      </c>
      <c r="C659" s="32" t="s">
        <v>1031</v>
      </c>
      <c r="D659" s="138" t="s">
        <v>1353</v>
      </c>
      <c r="E659" s="33" t="s">
        <v>1009</v>
      </c>
      <c r="F659" s="97" t="str">
        <f>IF(E659="","",IF(COUNTIF(Paramètres!H:H,E659)=1,IF(Paramètres!$E$3=Paramètres!$A$23,"Belfort/Montbéliard",IF(Paramètres!$E$3=Paramètres!$A$24,"Doubs","Franche-Comté")),IF(COUNTIF(Paramètres!I:I,E659)=1,IF(Paramètres!$E$3=Paramètres!$A$23,"Belfort/Montbéliard",IF(Paramètres!$E$3=Paramètres!$A$24,"Belfort","Franche-Comté")),IF(COUNTIF(Paramètres!J:J,E659)=1,IF(Paramètres!$E$3=Paramètres!$A$25,"Franche-Comté","Haute-Saône"),IF(COUNTIF(Paramètres!K:K,E659)=1,IF(Paramètres!$E$3=Paramètres!$A$25,"Franche-Comté","Jura"),IF(COUNTIF(Paramètres!G:G,E659)=1,IF(Paramètres!$E$3=Paramètres!$A$23,"Besançon",IF(Paramètres!$E$3=Paramètres!$A$24,"Doubs","Franche-Comté")),"*** INCONNU ***"))))))</f>
        <v>Franche-Comté</v>
      </c>
      <c r="G659" s="37">
        <f>LOOKUP(Z659-Paramètres!$E$1,Paramètres!$A$1:$A$20)</f>
        <v>-10</v>
      </c>
      <c r="H659" s="37" t="str">
        <f>LOOKUP(G659,Paramètres!$A$1:$B$20)</f>
        <v>B1</v>
      </c>
      <c r="I659" s="37">
        <f t="shared" si="110"/>
        <v>5</v>
      </c>
      <c r="J659" s="116">
        <v>500</v>
      </c>
      <c r="K659" s="25">
        <v>0</v>
      </c>
      <c r="L659" s="47" t="s">
        <v>240</v>
      </c>
      <c r="M659" s="47">
        <v>0</v>
      </c>
      <c r="N659" s="25" t="s">
        <v>245</v>
      </c>
      <c r="O659" s="88" t="str">
        <f t="shared" si="111"/>
        <v>35H</v>
      </c>
      <c r="P659" s="56">
        <f t="shared" si="112"/>
        <v>0</v>
      </c>
      <c r="Q659" s="56">
        <f t="shared" si="113"/>
        <v>3000</v>
      </c>
      <c r="R659" s="56">
        <f t="shared" si="114"/>
        <v>0</v>
      </c>
      <c r="S659" s="56">
        <f t="shared" si="115"/>
        <v>500</v>
      </c>
      <c r="T659" s="56">
        <f t="shared" si="116"/>
        <v>3500</v>
      </c>
      <c r="U659" s="57" t="str">
        <f t="shared" si="117"/>
        <v>35H</v>
      </c>
      <c r="V659" s="58">
        <f t="shared" si="118"/>
        <v>0</v>
      </c>
      <c r="W659" s="57" t="str">
        <f t="shared" si="119"/>
        <v>35H</v>
      </c>
      <c r="X659" s="58">
        <f t="shared" si="120"/>
        <v>0</v>
      </c>
      <c r="Y659" s="36" t="str">
        <f ca="1">LOOKUP(G659,Paramètres!$A$1:$A$20,Paramètres!$C$1:$C$21)</f>
        <v>-11</v>
      </c>
      <c r="Z659" s="25">
        <v>2006</v>
      </c>
      <c r="AA659" s="25"/>
      <c r="AB659" s="59"/>
      <c r="AC659" s="42"/>
      <c r="AD659" s="42" t="str">
        <f>IF(ISNA(VLOOKUP(D659,'Liste en forme Garçons'!$C:$C,1,FALSE)),"","*")</f>
        <v/>
      </c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</row>
    <row r="660" spans="1:46" s="43" customFormat="1" x14ac:dyDescent="0.35">
      <c r="A660" s="65"/>
      <c r="B660" s="32" t="s">
        <v>877</v>
      </c>
      <c r="C660" s="32" t="s">
        <v>967</v>
      </c>
      <c r="D660" s="138" t="s">
        <v>1356</v>
      </c>
      <c r="E660" s="33" t="s">
        <v>1009</v>
      </c>
      <c r="F660" s="97" t="str">
        <f>IF(E660="","",IF(COUNTIF(Paramètres!H:H,E660)=1,IF(Paramètres!$E$3=Paramètres!$A$23,"Belfort/Montbéliard",IF(Paramètres!$E$3=Paramètres!$A$24,"Doubs","Franche-Comté")),IF(COUNTIF(Paramètres!I:I,E660)=1,IF(Paramètres!$E$3=Paramètres!$A$23,"Belfort/Montbéliard",IF(Paramètres!$E$3=Paramètres!$A$24,"Belfort","Franche-Comté")),IF(COUNTIF(Paramètres!J:J,E660)=1,IF(Paramètres!$E$3=Paramètres!$A$25,"Franche-Comté","Haute-Saône"),IF(COUNTIF(Paramètres!K:K,E660)=1,IF(Paramètres!$E$3=Paramètres!$A$25,"Franche-Comté","Jura"),IF(COUNTIF(Paramètres!G:G,E660)=1,IF(Paramètres!$E$3=Paramètres!$A$23,"Besançon",IF(Paramètres!$E$3=Paramètres!$A$24,"Doubs","Franche-Comté")),"*** INCONNU ***"))))))</f>
        <v>Franche-Comté</v>
      </c>
      <c r="G660" s="37">
        <f>LOOKUP(Z660-Paramètres!$E$1,Paramètres!$A$1:$A$20)</f>
        <v>-10</v>
      </c>
      <c r="H660" s="37" t="str">
        <f>LOOKUP(G660,Paramètres!$A$1:$B$20)</f>
        <v>B1</v>
      </c>
      <c r="I660" s="37">
        <f t="shared" si="110"/>
        <v>5</v>
      </c>
      <c r="J660" s="116">
        <v>500</v>
      </c>
      <c r="K660" s="25">
        <v>0</v>
      </c>
      <c r="L660" s="47">
        <v>0</v>
      </c>
      <c r="M660" s="47">
        <v>0</v>
      </c>
      <c r="N660" s="25" t="s">
        <v>867</v>
      </c>
      <c r="O660" s="88" t="str">
        <f t="shared" si="111"/>
        <v>12H</v>
      </c>
      <c r="P660" s="56">
        <f t="shared" si="112"/>
        <v>0</v>
      </c>
      <c r="Q660" s="56">
        <f t="shared" si="113"/>
        <v>0</v>
      </c>
      <c r="R660" s="56">
        <f t="shared" si="114"/>
        <v>0</v>
      </c>
      <c r="S660" s="56">
        <f t="shared" si="115"/>
        <v>1200</v>
      </c>
      <c r="T660" s="56">
        <f t="shared" si="116"/>
        <v>1200</v>
      </c>
      <c r="U660" s="57" t="str">
        <f t="shared" si="117"/>
        <v>12H</v>
      </c>
      <c r="V660" s="58">
        <f t="shared" si="118"/>
        <v>0</v>
      </c>
      <c r="W660" s="57" t="str">
        <f t="shared" si="119"/>
        <v>12H</v>
      </c>
      <c r="X660" s="58">
        <f t="shared" si="120"/>
        <v>0</v>
      </c>
      <c r="Y660" s="36" t="str">
        <f ca="1">LOOKUP(G660,Paramètres!$A$1:$A$20,Paramètres!$C$1:$C$21)</f>
        <v>-11</v>
      </c>
      <c r="Z660" s="25">
        <v>2006</v>
      </c>
      <c r="AA660" s="25"/>
      <c r="AB660" s="59"/>
      <c r="AC660" s="42"/>
      <c r="AD660" s="42" t="str">
        <f>IF(ISNA(VLOOKUP(D660,'Liste en forme Garçons'!$C:$C,1,FALSE)),"","*")</f>
        <v/>
      </c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</row>
    <row r="661" spans="1:46" s="43" customFormat="1" x14ac:dyDescent="0.35">
      <c r="A661" s="65"/>
      <c r="B661" s="32" t="s">
        <v>142</v>
      </c>
      <c r="C661" s="32" t="s">
        <v>566</v>
      </c>
      <c r="D661" s="138" t="s">
        <v>1749</v>
      </c>
      <c r="E661" s="49" t="s">
        <v>334</v>
      </c>
      <c r="F661" s="97" t="str">
        <f>IF(E661="","",IF(COUNTIF(Paramètres!H:H,E661)=1,IF(Paramètres!$E$3=Paramètres!$A$23,"Belfort/Montbéliard",IF(Paramètres!$E$3=Paramètres!$A$24,"Doubs","Franche-Comté")),IF(COUNTIF(Paramètres!I:I,E661)=1,IF(Paramètres!$E$3=Paramètres!$A$23,"Belfort/Montbéliard",IF(Paramètres!$E$3=Paramètres!$A$24,"Belfort","Franche-Comté")),IF(COUNTIF(Paramètres!J:J,E661)=1,IF(Paramètres!$E$3=Paramètres!$A$25,"Franche-Comté","Haute-Saône"),IF(COUNTIF(Paramètres!K:K,E661)=1,IF(Paramètres!$E$3=Paramètres!$A$25,"Franche-Comté","Jura"),IF(COUNTIF(Paramètres!G:G,E661)=1,IF(Paramètres!$E$3=Paramètres!$A$23,"Besançon",IF(Paramètres!$E$3=Paramètres!$A$24,"Doubs","Franche-Comté")),"*** INCONNU ***"))))))</f>
        <v>Franche-Comté</v>
      </c>
      <c r="G661" s="37">
        <f>LOOKUP(Z661-Paramètres!$E$1,Paramètres!$A$1:$A$20)</f>
        <v>-11</v>
      </c>
      <c r="H661" s="37" t="str">
        <f>LOOKUP(G661,Paramètres!$A$1:$B$20)</f>
        <v>B2</v>
      </c>
      <c r="I661" s="37">
        <f t="shared" si="110"/>
        <v>5</v>
      </c>
      <c r="J661" s="116">
        <v>500</v>
      </c>
      <c r="K661" s="25" t="s">
        <v>254</v>
      </c>
      <c r="L661" s="25" t="s">
        <v>243</v>
      </c>
      <c r="M661" s="25" t="s">
        <v>649</v>
      </c>
      <c r="N661" s="25">
        <v>0</v>
      </c>
      <c r="O661" s="88" t="str">
        <f t="shared" si="111"/>
        <v>36H</v>
      </c>
      <c r="P661" s="56">
        <f t="shared" si="112"/>
        <v>0</v>
      </c>
      <c r="Q661" s="56">
        <f t="shared" si="113"/>
        <v>1500</v>
      </c>
      <c r="R661" s="56">
        <f t="shared" si="114"/>
        <v>2100</v>
      </c>
      <c r="S661" s="56">
        <f t="shared" si="115"/>
        <v>0</v>
      </c>
      <c r="T661" s="56">
        <f t="shared" si="116"/>
        <v>3600</v>
      </c>
      <c r="U661" s="57" t="str">
        <f t="shared" si="117"/>
        <v>36H</v>
      </c>
      <c r="V661" s="58">
        <f t="shared" si="118"/>
        <v>0</v>
      </c>
      <c r="W661" s="57" t="str">
        <f t="shared" si="119"/>
        <v>36H</v>
      </c>
      <c r="X661" s="58">
        <f t="shared" si="120"/>
        <v>0</v>
      </c>
      <c r="Y661" s="36" t="str">
        <f ca="1">LOOKUP(G661,Paramètres!$A$1:$A$20,Paramètres!$C$1:$C$21)</f>
        <v>-11</v>
      </c>
      <c r="Z661" s="25">
        <v>2005</v>
      </c>
      <c r="AA661" s="25"/>
      <c r="AB661" s="59"/>
      <c r="AC661" s="42"/>
      <c r="AD661" s="42" t="str">
        <f>IF(ISNA(VLOOKUP(D661,'Liste en forme Garçons'!$C:$C,1,FALSE)),"","*")</f>
        <v/>
      </c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</row>
    <row r="662" spans="1:46" s="43" customFormat="1" x14ac:dyDescent="0.35">
      <c r="A662" s="65"/>
      <c r="B662" s="32" t="s">
        <v>469</v>
      </c>
      <c r="C662" s="32" t="s">
        <v>580</v>
      </c>
      <c r="D662" s="139" t="s">
        <v>1815</v>
      </c>
      <c r="E662" s="49" t="s">
        <v>1120</v>
      </c>
      <c r="F662" s="97" t="str">
        <f>IF(E662="","",IF(COUNTIF(Paramètres!H:H,E662)=1,IF(Paramètres!$E$3=Paramètres!$A$23,"Belfort/Montbéliard",IF(Paramètres!$E$3=Paramètres!$A$24,"Doubs","Franche-Comté")),IF(COUNTIF(Paramètres!I:I,E662)=1,IF(Paramètres!$E$3=Paramètres!$A$23,"Belfort/Montbéliard",IF(Paramètres!$E$3=Paramètres!$A$24,"Belfort","Franche-Comté")),IF(COUNTIF(Paramètres!J:J,E662)=1,IF(Paramètres!$E$3=Paramètres!$A$25,"Franche-Comté","Haute-Saône"),IF(COUNTIF(Paramètres!K:K,E662)=1,IF(Paramètres!$E$3=Paramètres!$A$25,"Franche-Comté","Jura"),IF(COUNTIF(Paramètres!G:G,E662)=1,IF(Paramètres!$E$3=Paramètres!$A$23,"Besançon",IF(Paramètres!$E$3=Paramètres!$A$24,"Doubs","Franche-Comté")),"*** INCONNU ***"))))))</f>
        <v>Franche-Comté</v>
      </c>
      <c r="G662" s="37">
        <f>LOOKUP(Z662-Paramètres!$E$1,Paramètres!$A$1:$A$20)</f>
        <v>-11</v>
      </c>
      <c r="H662" s="37" t="str">
        <f>LOOKUP(G662,Paramètres!$A$1:$B$20)</f>
        <v>B2</v>
      </c>
      <c r="I662" s="37">
        <f t="shared" si="110"/>
        <v>5</v>
      </c>
      <c r="J662" s="116">
        <v>500</v>
      </c>
      <c r="K662" s="25" t="s">
        <v>254</v>
      </c>
      <c r="L662" s="50" t="s">
        <v>240</v>
      </c>
      <c r="M662" s="50" t="s">
        <v>243</v>
      </c>
      <c r="N662" s="47">
        <v>0</v>
      </c>
      <c r="O662" s="88" t="str">
        <f t="shared" si="111"/>
        <v>45H</v>
      </c>
      <c r="P662" s="56">
        <f t="shared" si="112"/>
        <v>0</v>
      </c>
      <c r="Q662" s="56">
        <f t="shared" si="113"/>
        <v>3000</v>
      </c>
      <c r="R662" s="56">
        <f t="shared" si="114"/>
        <v>1500</v>
      </c>
      <c r="S662" s="56">
        <f t="shared" si="115"/>
        <v>0</v>
      </c>
      <c r="T662" s="56">
        <f t="shared" si="116"/>
        <v>4500</v>
      </c>
      <c r="U662" s="57" t="str">
        <f t="shared" si="117"/>
        <v>45H</v>
      </c>
      <c r="V662" s="58">
        <f t="shared" si="118"/>
        <v>0</v>
      </c>
      <c r="W662" s="57" t="str">
        <f t="shared" si="119"/>
        <v>45H</v>
      </c>
      <c r="X662" s="58">
        <f t="shared" si="120"/>
        <v>0</v>
      </c>
      <c r="Y662" s="36" t="str">
        <f ca="1">LOOKUP(G662,Paramètres!$A$1:$A$20,Paramètres!$C$1:$C$21)</f>
        <v>-11</v>
      </c>
      <c r="Z662" s="25">
        <v>2005</v>
      </c>
      <c r="AA662" s="25"/>
      <c r="AB662" s="59"/>
      <c r="AC662" s="42"/>
      <c r="AD662" s="42" t="str">
        <f>IF(ISNA(VLOOKUP(D662,'Liste en forme Garçons'!$C:$C,1,FALSE)),"","*")</f>
        <v/>
      </c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</row>
    <row r="663" spans="1:46" s="43" customFormat="1" x14ac:dyDescent="0.35">
      <c r="A663" s="65"/>
      <c r="B663" s="32" t="s">
        <v>174</v>
      </c>
      <c r="C663" s="32" t="s">
        <v>2657</v>
      </c>
      <c r="D663" s="138" t="s">
        <v>2846</v>
      </c>
      <c r="E663" s="49" t="s">
        <v>70</v>
      </c>
      <c r="F663" s="97" t="str">
        <f>IF(E663="","",IF(COUNTIF(Paramètres!H:H,E663)=1,IF(Paramètres!$E$3=Paramètres!$A$23,"Belfort/Montbéliard",IF(Paramètres!$E$3=Paramètres!$A$24,"Doubs","Franche-Comté")),IF(COUNTIF(Paramètres!I:I,E663)=1,IF(Paramètres!$E$3=Paramètres!$A$23,"Belfort/Montbéliard",IF(Paramètres!$E$3=Paramètres!$A$24,"Belfort","Franche-Comté")),IF(COUNTIF(Paramètres!J:J,E663)=1,IF(Paramètres!$E$3=Paramètres!$A$25,"Franche-Comté","Haute-Saône"),IF(COUNTIF(Paramètres!K:K,E663)=1,IF(Paramètres!$E$3=Paramètres!$A$25,"Franche-Comté","Jura"),IF(COUNTIF(Paramètres!G:G,E663)=1,IF(Paramètres!$E$3=Paramètres!$A$23,"Besançon",IF(Paramètres!$E$3=Paramètres!$A$24,"Doubs","Franche-Comté")),"*** INCONNU ***"))))))</f>
        <v>Franche-Comté</v>
      </c>
      <c r="G663" s="37">
        <f>LOOKUP(Z663-Paramètres!$E$1,Paramètres!$A$1:$A$20)</f>
        <v>-11</v>
      </c>
      <c r="H663" s="37" t="str">
        <f>LOOKUP(G663,Paramètres!$A$1:$B$20)</f>
        <v>B2</v>
      </c>
      <c r="I663" s="37">
        <f t="shared" si="110"/>
        <v>5</v>
      </c>
      <c r="J663" s="116">
        <v>500</v>
      </c>
      <c r="K663" s="47"/>
      <c r="L663" s="47"/>
      <c r="M663" s="25"/>
      <c r="N663" s="25"/>
      <c r="O663" s="88" t="str">
        <f t="shared" si="111"/>
        <v>0</v>
      </c>
      <c r="P663" s="56">
        <f t="shared" si="112"/>
        <v>0</v>
      </c>
      <c r="Q663" s="56">
        <f t="shared" si="113"/>
        <v>0</v>
      </c>
      <c r="R663" s="56">
        <f t="shared" si="114"/>
        <v>0</v>
      </c>
      <c r="S663" s="56">
        <f t="shared" si="115"/>
        <v>0</v>
      </c>
      <c r="T663" s="56">
        <f t="shared" si="116"/>
        <v>0</v>
      </c>
      <c r="U663" s="57" t="str">
        <f t="shared" si="117"/>
        <v>0</v>
      </c>
      <c r="V663" s="58">
        <f t="shared" si="118"/>
        <v>0</v>
      </c>
      <c r="W663" s="57" t="str">
        <f t="shared" si="119"/>
        <v>0</v>
      </c>
      <c r="X663" s="58">
        <f t="shared" si="120"/>
        <v>0</v>
      </c>
      <c r="Y663" s="36" t="str">
        <f ca="1">LOOKUP(G663,Paramètres!$A$1:$A$20,Paramètres!$C$1:$C$21)</f>
        <v>-11</v>
      </c>
      <c r="Z663" s="25">
        <v>2005</v>
      </c>
      <c r="AA663" s="25"/>
      <c r="AB663" s="59"/>
      <c r="AC663" s="42"/>
      <c r="AD663" s="42" t="str">
        <f>IF(ISNA(VLOOKUP(D663,'Liste en forme Garçons'!$C:$C,1,FALSE)),"","*")</f>
        <v/>
      </c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</row>
    <row r="664" spans="1:46" s="43" customFormat="1" x14ac:dyDescent="0.35">
      <c r="A664" s="65"/>
      <c r="B664" s="32" t="s">
        <v>828</v>
      </c>
      <c r="C664" s="32" t="s">
        <v>960</v>
      </c>
      <c r="D664" s="138" t="s">
        <v>1332</v>
      </c>
      <c r="E664" s="33" t="s">
        <v>1009</v>
      </c>
      <c r="F664" s="97" t="str">
        <f>IF(E664="","",IF(COUNTIF(Paramètres!H:H,E664)=1,IF(Paramètres!$E$3=Paramètres!$A$23,"Belfort/Montbéliard",IF(Paramètres!$E$3=Paramètres!$A$24,"Doubs","Franche-Comté")),IF(COUNTIF(Paramètres!I:I,E664)=1,IF(Paramètres!$E$3=Paramètres!$A$23,"Belfort/Montbéliard",IF(Paramètres!$E$3=Paramètres!$A$24,"Belfort","Franche-Comté")),IF(COUNTIF(Paramètres!J:J,E664)=1,IF(Paramètres!$E$3=Paramètres!$A$25,"Franche-Comté","Haute-Saône"),IF(COUNTIF(Paramètres!K:K,E664)=1,IF(Paramètres!$E$3=Paramètres!$A$25,"Franche-Comté","Jura"),IF(COUNTIF(Paramètres!G:G,E664)=1,IF(Paramètres!$E$3=Paramètres!$A$23,"Besançon",IF(Paramètres!$E$3=Paramètres!$A$24,"Doubs","Franche-Comté")),"*** INCONNU ***"))))))</f>
        <v>Franche-Comté</v>
      </c>
      <c r="G664" s="37">
        <f>LOOKUP(Z664-Paramètres!$E$1,Paramètres!$A$1:$A$20)</f>
        <v>-11</v>
      </c>
      <c r="H664" s="37" t="str">
        <f>LOOKUP(G664,Paramètres!$A$1:$B$20)</f>
        <v>B2</v>
      </c>
      <c r="I664" s="37">
        <f t="shared" si="110"/>
        <v>5</v>
      </c>
      <c r="J664" s="116">
        <v>500</v>
      </c>
      <c r="K664" s="25">
        <v>0</v>
      </c>
      <c r="L664" s="47">
        <v>0</v>
      </c>
      <c r="M664" s="47" t="s">
        <v>659</v>
      </c>
      <c r="N664" s="25" t="s">
        <v>238</v>
      </c>
      <c r="O664" s="88" t="str">
        <f t="shared" si="111"/>
        <v>15G75H</v>
      </c>
      <c r="P664" s="56">
        <f t="shared" si="112"/>
        <v>0</v>
      </c>
      <c r="Q664" s="56">
        <f t="shared" si="113"/>
        <v>0</v>
      </c>
      <c r="R664" s="56">
        <f t="shared" si="114"/>
        <v>7500</v>
      </c>
      <c r="S664" s="56">
        <f t="shared" si="115"/>
        <v>150000</v>
      </c>
      <c r="T664" s="56">
        <f t="shared" si="116"/>
        <v>157500</v>
      </c>
      <c r="U664" s="57" t="str">
        <f t="shared" si="117"/>
        <v>15G</v>
      </c>
      <c r="V664" s="58">
        <f t="shared" si="118"/>
        <v>7500</v>
      </c>
      <c r="W664" s="57" t="str">
        <f t="shared" si="119"/>
        <v>15G75H</v>
      </c>
      <c r="X664" s="58">
        <f t="shared" si="120"/>
        <v>0</v>
      </c>
      <c r="Y664" s="36" t="str">
        <f ca="1">LOOKUP(G664,Paramètres!$A$1:$A$20,Paramètres!$C$1:$C$21)</f>
        <v>-11</v>
      </c>
      <c r="Z664" s="25">
        <v>2005</v>
      </c>
      <c r="AA664" s="25"/>
      <c r="AB664" s="59"/>
      <c r="AC664" s="42"/>
      <c r="AD664" s="42" t="str">
        <f>IF(ISNA(VLOOKUP(D664,'Liste en forme Garçons'!$C:$C,1,FALSE)),"","*")</f>
        <v/>
      </c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</row>
    <row r="665" spans="1:46" s="43" customFormat="1" x14ac:dyDescent="0.35">
      <c r="A665" s="65"/>
      <c r="B665" s="32" t="s">
        <v>174</v>
      </c>
      <c r="C665" s="32" t="s">
        <v>951</v>
      </c>
      <c r="D665" s="138" t="s">
        <v>1337</v>
      </c>
      <c r="E665" s="33" t="s">
        <v>1009</v>
      </c>
      <c r="F665" s="97" t="str">
        <f>IF(E665="","",IF(COUNTIF(Paramètres!H:H,E665)=1,IF(Paramètres!$E$3=Paramètres!$A$23,"Belfort/Montbéliard",IF(Paramètres!$E$3=Paramètres!$A$24,"Doubs","Franche-Comté")),IF(COUNTIF(Paramètres!I:I,E665)=1,IF(Paramètres!$E$3=Paramètres!$A$23,"Belfort/Montbéliard",IF(Paramètres!$E$3=Paramètres!$A$24,"Belfort","Franche-Comté")),IF(COUNTIF(Paramètres!J:J,E665)=1,IF(Paramètres!$E$3=Paramètres!$A$25,"Franche-Comté","Haute-Saône"),IF(COUNTIF(Paramètres!K:K,E665)=1,IF(Paramètres!$E$3=Paramètres!$A$25,"Franche-Comté","Jura"),IF(COUNTIF(Paramètres!G:G,E665)=1,IF(Paramètres!$E$3=Paramètres!$A$23,"Besançon",IF(Paramètres!$E$3=Paramètres!$A$24,"Doubs","Franche-Comté")),"*** INCONNU ***"))))))</f>
        <v>Franche-Comté</v>
      </c>
      <c r="G665" s="37">
        <f>LOOKUP(Z665-Paramètres!$E$1,Paramètres!$A$1:$A$20)</f>
        <v>-11</v>
      </c>
      <c r="H665" s="37" t="str">
        <f>LOOKUP(G665,Paramètres!$A$1:$B$20)</f>
        <v>B2</v>
      </c>
      <c r="I665" s="37">
        <f t="shared" si="110"/>
        <v>5</v>
      </c>
      <c r="J665" s="116">
        <v>500</v>
      </c>
      <c r="K665" s="25">
        <v>0</v>
      </c>
      <c r="L665" s="47" t="s">
        <v>242</v>
      </c>
      <c r="M665" s="47" t="s">
        <v>244</v>
      </c>
      <c r="N665" s="25" t="s">
        <v>562</v>
      </c>
      <c r="O665" s="88" t="str">
        <f t="shared" si="111"/>
        <v>75H</v>
      </c>
      <c r="P665" s="56">
        <f t="shared" si="112"/>
        <v>0</v>
      </c>
      <c r="Q665" s="56">
        <f t="shared" si="113"/>
        <v>2000</v>
      </c>
      <c r="R665" s="56">
        <f t="shared" si="114"/>
        <v>1000</v>
      </c>
      <c r="S665" s="56">
        <f t="shared" si="115"/>
        <v>4500</v>
      </c>
      <c r="T665" s="56">
        <f t="shared" si="116"/>
        <v>7500</v>
      </c>
      <c r="U665" s="57" t="str">
        <f t="shared" si="117"/>
        <v>75H</v>
      </c>
      <c r="V665" s="58">
        <f t="shared" si="118"/>
        <v>0</v>
      </c>
      <c r="W665" s="57" t="str">
        <f t="shared" si="119"/>
        <v>75H</v>
      </c>
      <c r="X665" s="58">
        <f t="shared" si="120"/>
        <v>0</v>
      </c>
      <c r="Y665" s="36" t="str">
        <f ca="1">LOOKUP(G665,Paramètres!$A$1:$A$20,Paramètres!$C$1:$C$21)</f>
        <v>-11</v>
      </c>
      <c r="Z665" s="25">
        <v>2005</v>
      </c>
      <c r="AA665" s="25"/>
      <c r="AB665" s="59"/>
      <c r="AC665" s="42"/>
      <c r="AD665" s="42" t="str">
        <f>IF(ISNA(VLOOKUP(D665,'Liste en forme Garçons'!$C:$C,1,FALSE)),"","*")</f>
        <v/>
      </c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</row>
    <row r="666" spans="1:46" s="43" customFormat="1" x14ac:dyDescent="0.35">
      <c r="A666" s="65"/>
      <c r="B666" s="32" t="s">
        <v>179</v>
      </c>
      <c r="C666" s="32" t="s">
        <v>177</v>
      </c>
      <c r="D666" s="138" t="s">
        <v>1734</v>
      </c>
      <c r="E666" s="49" t="s">
        <v>70</v>
      </c>
      <c r="F666" s="97" t="str">
        <f>IF(E666="","",IF(COUNTIF(Paramètres!H:H,E666)=1,IF(Paramètres!$E$3=Paramètres!$A$23,"Belfort/Montbéliard",IF(Paramètres!$E$3=Paramètres!$A$24,"Doubs","Franche-Comté")),IF(COUNTIF(Paramètres!I:I,E666)=1,IF(Paramètres!$E$3=Paramètres!$A$23,"Belfort/Montbéliard",IF(Paramètres!$E$3=Paramètres!$A$24,"Belfort","Franche-Comté")),IF(COUNTIF(Paramètres!J:J,E666)=1,IF(Paramètres!$E$3=Paramètres!$A$25,"Franche-Comté","Haute-Saône"),IF(COUNTIF(Paramètres!K:K,E666)=1,IF(Paramètres!$E$3=Paramètres!$A$25,"Franche-Comté","Jura"),IF(COUNTIF(Paramètres!G:G,E666)=1,IF(Paramètres!$E$3=Paramètres!$A$23,"Besançon",IF(Paramètres!$E$3=Paramètres!$A$24,"Doubs","Franche-Comté")),"*** INCONNU ***"))))))</f>
        <v>Franche-Comté</v>
      </c>
      <c r="G666" s="37">
        <f>LOOKUP(Z666-Paramètres!$E$1,Paramètres!$A$1:$A$20)</f>
        <v>-13</v>
      </c>
      <c r="H666" s="37" t="str">
        <f>LOOKUP(G666,Paramètres!$A$1:$B$20)</f>
        <v>M2</v>
      </c>
      <c r="I666" s="37">
        <f t="shared" si="110"/>
        <v>5</v>
      </c>
      <c r="J666" s="116">
        <v>585</v>
      </c>
      <c r="K666" s="47" t="s">
        <v>73</v>
      </c>
      <c r="L666" s="47">
        <v>0</v>
      </c>
      <c r="M666" s="47" t="s">
        <v>197</v>
      </c>
      <c r="N666" s="47" t="s">
        <v>238</v>
      </c>
      <c r="O666" s="88" t="str">
        <f t="shared" si="111"/>
        <v>1F20G</v>
      </c>
      <c r="P666" s="56">
        <f t="shared" si="112"/>
        <v>800000</v>
      </c>
      <c r="Q666" s="56">
        <f t="shared" si="113"/>
        <v>0</v>
      </c>
      <c r="R666" s="56">
        <f t="shared" si="114"/>
        <v>250000</v>
      </c>
      <c r="S666" s="56">
        <f t="shared" si="115"/>
        <v>150000</v>
      </c>
      <c r="T666" s="56">
        <f t="shared" si="116"/>
        <v>1200000</v>
      </c>
      <c r="U666" s="57" t="str">
        <f t="shared" si="117"/>
        <v>1F</v>
      </c>
      <c r="V666" s="58">
        <f t="shared" si="118"/>
        <v>200000</v>
      </c>
      <c r="W666" s="57" t="str">
        <f t="shared" si="119"/>
        <v>1F20G</v>
      </c>
      <c r="X666" s="58">
        <f t="shared" si="120"/>
        <v>0</v>
      </c>
      <c r="Y666" s="36" t="str">
        <f ca="1">LOOKUP(G666,Paramètres!$A$1:$A$20,Paramètres!$C$1:$C$21)</f>
        <v>-13</v>
      </c>
      <c r="Z666" s="25">
        <v>2003</v>
      </c>
      <c r="AA666" s="25"/>
      <c r="AB666" s="59"/>
      <c r="AC666" s="42"/>
      <c r="AD666" s="42" t="str">
        <f>IF(ISNA(VLOOKUP(D666,'Liste en forme Garçons'!$C:$C,1,FALSE)),"","*")</f>
        <v/>
      </c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</row>
    <row r="667" spans="1:46" s="43" customFormat="1" x14ac:dyDescent="0.35">
      <c r="A667" s="65"/>
      <c r="B667" s="32" t="s">
        <v>345</v>
      </c>
      <c r="C667" s="32" t="s">
        <v>344</v>
      </c>
      <c r="D667" s="138" t="s">
        <v>1691</v>
      </c>
      <c r="E667" s="49" t="s">
        <v>2984</v>
      </c>
      <c r="F667" s="97" t="str">
        <f>IF(E667="","",IF(COUNTIF(Paramètres!H:H,E667)=1,IF(Paramètres!$E$3=Paramètres!$A$23,"Belfort/Montbéliard",IF(Paramètres!$E$3=Paramètres!$A$24,"Doubs","Franche-Comté")),IF(COUNTIF(Paramètres!I:I,E667)=1,IF(Paramètres!$E$3=Paramètres!$A$23,"Belfort/Montbéliard",IF(Paramètres!$E$3=Paramètres!$A$24,"Belfort","Franche-Comté")),IF(COUNTIF(Paramètres!J:J,E667)=1,IF(Paramètres!$E$3=Paramètres!$A$25,"Franche-Comté","Haute-Saône"),IF(COUNTIF(Paramètres!K:K,E667)=1,IF(Paramètres!$E$3=Paramètres!$A$25,"Franche-Comté","Jura"),IF(COUNTIF(Paramètres!G:G,E667)=1,IF(Paramètres!$E$3=Paramètres!$A$23,"Besançon",IF(Paramètres!$E$3=Paramètres!$A$24,"Doubs","Franche-Comté")),"*** INCONNU ***"))))))</f>
        <v>Franche-Comté</v>
      </c>
      <c r="G667" s="37">
        <f>LOOKUP(Z667-Paramètres!$E$1,Paramètres!$A$1:$A$20)</f>
        <v>-13</v>
      </c>
      <c r="H667" s="37" t="str">
        <f>LOOKUP(G667,Paramètres!$A$1:$B$20)</f>
        <v>M2</v>
      </c>
      <c r="I667" s="37">
        <f t="shared" si="110"/>
        <v>5</v>
      </c>
      <c r="J667" s="116">
        <v>594</v>
      </c>
      <c r="K667" s="25" t="s">
        <v>237</v>
      </c>
      <c r="L667" s="25">
        <v>0</v>
      </c>
      <c r="M667" s="25" t="s">
        <v>607</v>
      </c>
      <c r="N667" s="25" t="s">
        <v>198</v>
      </c>
      <c r="O667" s="88" t="str">
        <f t="shared" si="111"/>
        <v>82G</v>
      </c>
      <c r="P667" s="56">
        <f t="shared" si="112"/>
        <v>400000</v>
      </c>
      <c r="Q667" s="56">
        <f t="shared" si="113"/>
        <v>0</v>
      </c>
      <c r="R667" s="56">
        <f t="shared" si="114"/>
        <v>220000</v>
      </c>
      <c r="S667" s="56">
        <f t="shared" si="115"/>
        <v>200000</v>
      </c>
      <c r="T667" s="56">
        <f t="shared" si="116"/>
        <v>820000</v>
      </c>
      <c r="U667" s="57" t="str">
        <f t="shared" si="117"/>
        <v>82G</v>
      </c>
      <c r="V667" s="58">
        <f t="shared" si="118"/>
        <v>0</v>
      </c>
      <c r="W667" s="57" t="str">
        <f t="shared" si="119"/>
        <v>82G</v>
      </c>
      <c r="X667" s="58">
        <f t="shared" si="120"/>
        <v>0</v>
      </c>
      <c r="Y667" s="36" t="str">
        <f ca="1">LOOKUP(G667,Paramètres!$A$1:$A$20,Paramètres!$C$1:$C$21)</f>
        <v>-13</v>
      </c>
      <c r="Z667" s="25">
        <v>2003</v>
      </c>
      <c r="AA667" s="25"/>
      <c r="AB667" s="59"/>
      <c r="AC667" s="42"/>
      <c r="AD667" s="42" t="str">
        <f>IF(ISNA(VLOOKUP(D667,'Liste en forme Garçons'!$C:$C,1,FALSE)),"","*")</f>
        <v/>
      </c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</row>
    <row r="668" spans="1:46" s="43" customFormat="1" x14ac:dyDescent="0.35">
      <c r="A668" s="65"/>
      <c r="B668" s="32" t="s">
        <v>23</v>
      </c>
      <c r="C668" s="32" t="s">
        <v>999</v>
      </c>
      <c r="D668" s="138" t="s">
        <v>1297</v>
      </c>
      <c r="E668" s="33" t="s">
        <v>1009</v>
      </c>
      <c r="F668" s="97" t="str">
        <f>IF(E668="","",IF(COUNTIF(Paramètres!H:H,E668)=1,IF(Paramètres!$E$3=Paramètres!$A$23,"Belfort/Montbéliard",IF(Paramètres!$E$3=Paramètres!$A$24,"Doubs","Franche-Comté")),IF(COUNTIF(Paramètres!I:I,E668)=1,IF(Paramètres!$E$3=Paramètres!$A$23,"Belfort/Montbéliard",IF(Paramètres!$E$3=Paramètres!$A$24,"Belfort","Franche-Comté")),IF(COUNTIF(Paramètres!J:J,E668)=1,IF(Paramètres!$E$3=Paramètres!$A$25,"Franche-Comté","Haute-Saône"),IF(COUNTIF(Paramètres!K:K,E668)=1,IF(Paramètres!$E$3=Paramètres!$A$25,"Franche-Comté","Jura"),IF(COUNTIF(Paramètres!G:G,E668)=1,IF(Paramètres!$E$3=Paramètres!$A$23,"Besançon",IF(Paramètres!$E$3=Paramètres!$A$24,"Doubs","Franche-Comté")),"*** INCONNU ***"))))))</f>
        <v>Franche-Comté</v>
      </c>
      <c r="G668" s="37">
        <f>LOOKUP(Z668-Paramètres!$E$1,Paramètres!$A$1:$A$20)</f>
        <v>-13</v>
      </c>
      <c r="H668" s="37" t="str">
        <f>LOOKUP(G668,Paramètres!$A$1:$B$20)</f>
        <v>M2</v>
      </c>
      <c r="I668" s="37">
        <f t="shared" si="110"/>
        <v>5</v>
      </c>
      <c r="J668" s="116">
        <v>513</v>
      </c>
      <c r="K668" s="25" t="s">
        <v>180</v>
      </c>
      <c r="L668" s="47">
        <v>0</v>
      </c>
      <c r="M668" s="47" t="s">
        <v>201</v>
      </c>
      <c r="N668" s="25" t="s">
        <v>199</v>
      </c>
      <c r="O668" s="88" t="str">
        <f t="shared" si="111"/>
        <v>75G</v>
      </c>
      <c r="P668" s="56">
        <f t="shared" si="112"/>
        <v>300000</v>
      </c>
      <c r="Q668" s="56">
        <f t="shared" si="113"/>
        <v>0</v>
      </c>
      <c r="R668" s="56">
        <f t="shared" si="114"/>
        <v>350000</v>
      </c>
      <c r="S668" s="56">
        <f t="shared" si="115"/>
        <v>100000</v>
      </c>
      <c r="T668" s="56">
        <f t="shared" si="116"/>
        <v>750000</v>
      </c>
      <c r="U668" s="57" t="str">
        <f t="shared" si="117"/>
        <v>75G</v>
      </c>
      <c r="V668" s="58">
        <f t="shared" si="118"/>
        <v>0</v>
      </c>
      <c r="W668" s="57" t="str">
        <f t="shared" si="119"/>
        <v>75G</v>
      </c>
      <c r="X668" s="58">
        <f t="shared" si="120"/>
        <v>0</v>
      </c>
      <c r="Y668" s="36" t="str">
        <f ca="1">LOOKUP(G668,Paramètres!$A$1:$A$20,Paramètres!$C$1:$C$21)</f>
        <v>-13</v>
      </c>
      <c r="Z668" s="25">
        <v>2003</v>
      </c>
      <c r="AA668" s="25"/>
      <c r="AB668" s="59"/>
      <c r="AC668" s="42"/>
      <c r="AD668" s="42" t="str">
        <f>IF(ISNA(VLOOKUP(D668,'Liste en forme Garçons'!$C:$C,1,FALSE)),"","*")</f>
        <v/>
      </c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</row>
    <row r="669" spans="1:46" s="43" customFormat="1" x14ac:dyDescent="0.35">
      <c r="A669" s="65"/>
      <c r="B669" s="32" t="s">
        <v>829</v>
      </c>
      <c r="C669" s="32" t="s">
        <v>956</v>
      </c>
      <c r="D669" s="138" t="s">
        <v>1340</v>
      </c>
      <c r="E669" s="33" t="s">
        <v>1015</v>
      </c>
      <c r="F669" s="97" t="str">
        <f>IF(E669="","",IF(COUNTIF(Paramètres!H:H,E669)=1,IF(Paramètres!$E$3=Paramètres!$A$23,"Belfort/Montbéliard",IF(Paramètres!$E$3=Paramètres!$A$24,"Doubs","Franche-Comté")),IF(COUNTIF(Paramètres!I:I,E669)=1,IF(Paramètres!$E$3=Paramètres!$A$23,"Belfort/Montbéliard",IF(Paramètres!$E$3=Paramètres!$A$24,"Belfort","Franche-Comté")),IF(COUNTIF(Paramètres!J:J,E669)=1,IF(Paramètres!$E$3=Paramètres!$A$25,"Franche-Comté","Haute-Saône"),IF(COUNTIF(Paramètres!K:K,E669)=1,IF(Paramètres!$E$3=Paramètres!$A$25,"Franche-Comté","Jura"),IF(COUNTIF(Paramètres!G:G,E669)=1,IF(Paramètres!$E$3=Paramètres!$A$23,"Besançon",IF(Paramètres!$E$3=Paramètres!$A$24,"Doubs","Franche-Comté")),"*** INCONNU ***"))))))</f>
        <v>Franche-Comté</v>
      </c>
      <c r="G669" s="37">
        <f>LOOKUP(Z669-Paramètres!$E$1,Paramètres!$A$1:$A$20)</f>
        <v>-12</v>
      </c>
      <c r="H669" s="37" t="str">
        <f>LOOKUP(G669,Paramètres!$A$1:$B$20)</f>
        <v>M1</v>
      </c>
      <c r="I669" s="37">
        <f t="shared" si="110"/>
        <v>5</v>
      </c>
      <c r="J669" s="116">
        <v>537</v>
      </c>
      <c r="K669" s="25" t="s">
        <v>197</v>
      </c>
      <c r="L669" s="47" t="s">
        <v>869</v>
      </c>
      <c r="M669" s="47" t="s">
        <v>1032</v>
      </c>
      <c r="N669" s="25" t="s">
        <v>590</v>
      </c>
      <c r="O669" s="88" t="str">
        <f t="shared" si="111"/>
        <v>1F3G</v>
      </c>
      <c r="P669" s="56">
        <f t="shared" si="112"/>
        <v>250000</v>
      </c>
      <c r="Q669" s="56">
        <f t="shared" si="113"/>
        <v>280000</v>
      </c>
      <c r="R669" s="56">
        <f t="shared" si="114"/>
        <v>270000</v>
      </c>
      <c r="S669" s="56">
        <f t="shared" si="115"/>
        <v>230000</v>
      </c>
      <c r="T669" s="56">
        <f t="shared" si="116"/>
        <v>1030000</v>
      </c>
      <c r="U669" s="57" t="str">
        <f t="shared" si="117"/>
        <v>1F</v>
      </c>
      <c r="V669" s="58">
        <f t="shared" si="118"/>
        <v>30000</v>
      </c>
      <c r="W669" s="57" t="str">
        <f t="shared" si="119"/>
        <v>1F3G</v>
      </c>
      <c r="X669" s="58">
        <f t="shared" si="120"/>
        <v>0</v>
      </c>
      <c r="Y669" s="36" t="str">
        <f ca="1">LOOKUP(G669,Paramètres!$A$1:$A$20,Paramètres!$C$1:$C$21)</f>
        <v>-13</v>
      </c>
      <c r="Z669" s="25">
        <v>2004</v>
      </c>
      <c r="AA669" s="25"/>
      <c r="AB669" s="59"/>
      <c r="AC669" s="42"/>
      <c r="AD669" s="42" t="str">
        <f>IF(ISNA(VLOOKUP(D669,'Liste en forme Garçons'!$C:$C,1,FALSE)),"","*")</f>
        <v/>
      </c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</row>
    <row r="670" spans="1:46" s="43" customFormat="1" x14ac:dyDescent="0.35">
      <c r="A670" s="65"/>
      <c r="B670" s="32" t="s">
        <v>13</v>
      </c>
      <c r="C670" s="32" t="s">
        <v>546</v>
      </c>
      <c r="D670" s="138" t="s">
        <v>1743</v>
      </c>
      <c r="E670" s="33" t="s">
        <v>335</v>
      </c>
      <c r="F670" s="97" t="str">
        <f>IF(E670="","",IF(COUNTIF(Paramètres!H:H,E670)=1,IF(Paramètres!$E$3=Paramètres!$A$23,"Belfort/Montbéliard",IF(Paramètres!$E$3=Paramètres!$A$24,"Doubs","Franche-Comté")),IF(COUNTIF(Paramètres!I:I,E670)=1,IF(Paramètres!$E$3=Paramètres!$A$23,"Belfort/Montbéliard",IF(Paramètres!$E$3=Paramètres!$A$24,"Belfort","Franche-Comté")),IF(COUNTIF(Paramètres!J:J,E670)=1,IF(Paramètres!$E$3=Paramètres!$A$25,"Franche-Comté","Haute-Saône"),IF(COUNTIF(Paramètres!K:K,E670)=1,IF(Paramètres!$E$3=Paramètres!$A$25,"Franche-Comté","Jura"),IF(COUNTIF(Paramètres!G:G,E670)=1,IF(Paramètres!$E$3=Paramètres!$A$23,"Besançon",IF(Paramètres!$E$3=Paramètres!$A$24,"Doubs","Franche-Comté")),"*** INCONNU ***"))))))</f>
        <v>Franche-Comté</v>
      </c>
      <c r="G670" s="37">
        <f>LOOKUP(Z670-Paramètres!$E$1,Paramètres!$A$1:$A$20)</f>
        <v>-13</v>
      </c>
      <c r="H670" s="37" t="str">
        <f>LOOKUP(G670,Paramètres!$A$1:$B$20)</f>
        <v>M2</v>
      </c>
      <c r="I670" s="37">
        <f t="shared" si="110"/>
        <v>5</v>
      </c>
      <c r="J670" s="116">
        <v>521</v>
      </c>
      <c r="K670" s="25" t="s">
        <v>197</v>
      </c>
      <c r="L670" s="25" t="s">
        <v>591</v>
      </c>
      <c r="M670" s="25">
        <v>0</v>
      </c>
      <c r="N670" s="25" t="s">
        <v>200</v>
      </c>
      <c r="O670" s="88" t="str">
        <f t="shared" si="111"/>
        <v>45G</v>
      </c>
      <c r="P670" s="56">
        <f t="shared" si="112"/>
        <v>250000</v>
      </c>
      <c r="Q670" s="56">
        <f t="shared" si="113"/>
        <v>130000</v>
      </c>
      <c r="R670" s="56">
        <f t="shared" si="114"/>
        <v>0</v>
      </c>
      <c r="S670" s="56">
        <f t="shared" si="115"/>
        <v>70000</v>
      </c>
      <c r="T670" s="56">
        <f t="shared" si="116"/>
        <v>450000</v>
      </c>
      <c r="U670" s="57" t="str">
        <f t="shared" si="117"/>
        <v>45G</v>
      </c>
      <c r="V670" s="58">
        <f t="shared" si="118"/>
        <v>0</v>
      </c>
      <c r="W670" s="57" t="str">
        <f t="shared" si="119"/>
        <v>45G</v>
      </c>
      <c r="X670" s="58">
        <f t="shared" si="120"/>
        <v>0</v>
      </c>
      <c r="Y670" s="36" t="str">
        <f ca="1">LOOKUP(G670,Paramètres!$A$1:$A$20,Paramètres!$C$1:$C$21)</f>
        <v>-13</v>
      </c>
      <c r="Z670" s="25">
        <v>2003</v>
      </c>
      <c r="AA670" s="25"/>
      <c r="AB670" s="59"/>
      <c r="AC670" s="42"/>
      <c r="AD670" s="42" t="str">
        <f>IF(ISNA(VLOOKUP(D670,'Liste en forme Garçons'!$C:$C,1,FALSE)),"","*")</f>
        <v/>
      </c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</row>
    <row r="671" spans="1:46" s="43" customFormat="1" x14ac:dyDescent="0.35">
      <c r="A671" s="65"/>
      <c r="B671" s="32" t="s">
        <v>540</v>
      </c>
      <c r="C671" s="32" t="s">
        <v>390</v>
      </c>
      <c r="D671" s="137" t="s">
        <v>1779</v>
      </c>
      <c r="E671" s="49" t="s">
        <v>334</v>
      </c>
      <c r="F671" s="97" t="str">
        <f>IF(E671="","",IF(COUNTIF(Paramètres!H:H,E671)=1,IF(Paramètres!$E$3=Paramètres!$A$23,"Belfort/Montbéliard",IF(Paramètres!$E$3=Paramètres!$A$24,"Doubs","Franche-Comté")),IF(COUNTIF(Paramètres!I:I,E671)=1,IF(Paramètres!$E$3=Paramètres!$A$23,"Belfort/Montbéliard",IF(Paramètres!$E$3=Paramètres!$A$24,"Belfort","Franche-Comté")),IF(COUNTIF(Paramètres!J:J,E671)=1,IF(Paramètres!$E$3=Paramètres!$A$25,"Franche-Comté","Haute-Saône"),IF(COUNTIF(Paramètres!K:K,E671)=1,IF(Paramètres!$E$3=Paramètres!$A$25,"Franche-Comté","Jura"),IF(COUNTIF(Paramètres!G:G,E671)=1,IF(Paramètres!$E$3=Paramètres!$A$23,"Besançon",IF(Paramètres!$E$3=Paramètres!$A$24,"Doubs","Franche-Comté")),"*** INCONNU ***"))))))</f>
        <v>Franche-Comté</v>
      </c>
      <c r="G671" s="37">
        <f>LOOKUP(Z671-Paramètres!$E$1,Paramètres!$A$1:$A$20)</f>
        <v>-13</v>
      </c>
      <c r="H671" s="37" t="str">
        <f>LOOKUP(G671,Paramètres!$A$1:$B$20)</f>
        <v>M2</v>
      </c>
      <c r="I671" s="37">
        <f t="shared" si="110"/>
        <v>5</v>
      </c>
      <c r="J671" s="117">
        <v>500</v>
      </c>
      <c r="K671" s="25" t="s">
        <v>238</v>
      </c>
      <c r="L671" s="25" t="s">
        <v>203</v>
      </c>
      <c r="M671" s="25" t="s">
        <v>238</v>
      </c>
      <c r="N671" s="25" t="s">
        <v>238</v>
      </c>
      <c r="O671" s="88" t="str">
        <f t="shared" si="111"/>
        <v>50G</v>
      </c>
      <c r="P671" s="56">
        <f t="shared" si="112"/>
        <v>150000</v>
      </c>
      <c r="Q671" s="56">
        <f t="shared" si="113"/>
        <v>50000</v>
      </c>
      <c r="R671" s="56">
        <f t="shared" si="114"/>
        <v>150000</v>
      </c>
      <c r="S671" s="56">
        <f t="shared" si="115"/>
        <v>150000</v>
      </c>
      <c r="T671" s="56">
        <f t="shared" si="116"/>
        <v>500000</v>
      </c>
      <c r="U671" s="57" t="str">
        <f t="shared" si="117"/>
        <v>50G</v>
      </c>
      <c r="V671" s="58">
        <f t="shared" si="118"/>
        <v>0</v>
      </c>
      <c r="W671" s="57" t="str">
        <f t="shared" si="119"/>
        <v>50G</v>
      </c>
      <c r="X671" s="58">
        <f t="shared" si="120"/>
        <v>0</v>
      </c>
      <c r="Y671" s="36" t="str">
        <f ca="1">LOOKUP(G671,Paramètres!$A$1:$A$20,Paramètres!$C$1:$C$21)</f>
        <v>-13</v>
      </c>
      <c r="Z671" s="25">
        <v>2003</v>
      </c>
      <c r="AA671" s="25"/>
      <c r="AB671" s="59"/>
      <c r="AC671" s="42"/>
      <c r="AD671" s="42" t="str">
        <f>IF(ISNA(VLOOKUP(D671,'Liste en forme Garçons'!$C:$C,1,FALSE)),"","*")</f>
        <v/>
      </c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</row>
    <row r="672" spans="1:46" s="43" customFormat="1" x14ac:dyDescent="0.35">
      <c r="A672" s="65"/>
      <c r="B672" s="32" t="s">
        <v>340</v>
      </c>
      <c r="C672" s="32" t="s">
        <v>97</v>
      </c>
      <c r="D672" s="138" t="s">
        <v>1304</v>
      </c>
      <c r="E672" s="33" t="s">
        <v>1009</v>
      </c>
      <c r="F672" s="97" t="str">
        <f>IF(E672="","",IF(COUNTIF(Paramètres!H:H,E672)=1,IF(Paramètres!$E$3=Paramètres!$A$23,"Belfort/Montbéliard",IF(Paramètres!$E$3=Paramètres!$A$24,"Doubs","Franche-Comté")),IF(COUNTIF(Paramètres!I:I,E672)=1,IF(Paramètres!$E$3=Paramètres!$A$23,"Belfort/Montbéliard",IF(Paramètres!$E$3=Paramètres!$A$24,"Belfort","Franche-Comté")),IF(COUNTIF(Paramètres!J:J,E672)=1,IF(Paramètres!$E$3=Paramètres!$A$25,"Franche-Comté","Haute-Saône"),IF(COUNTIF(Paramètres!K:K,E672)=1,IF(Paramètres!$E$3=Paramètres!$A$25,"Franche-Comté","Jura"),IF(COUNTIF(Paramètres!G:G,E672)=1,IF(Paramètres!$E$3=Paramètres!$A$23,"Besançon",IF(Paramètres!$E$3=Paramètres!$A$24,"Doubs","Franche-Comté")),"*** INCONNU ***"))))))</f>
        <v>Franche-Comté</v>
      </c>
      <c r="G672" s="37">
        <f>LOOKUP(Z672-Paramètres!$E$1,Paramètres!$A$1:$A$20)</f>
        <v>-13</v>
      </c>
      <c r="H672" s="37" t="str">
        <f>LOOKUP(G672,Paramètres!$A$1:$B$20)</f>
        <v>M2</v>
      </c>
      <c r="I672" s="37">
        <f t="shared" si="110"/>
        <v>5</v>
      </c>
      <c r="J672" s="116">
        <v>501</v>
      </c>
      <c r="K672" s="25" t="s">
        <v>200</v>
      </c>
      <c r="L672" s="47" t="s">
        <v>197</v>
      </c>
      <c r="M672" s="47" t="s">
        <v>203</v>
      </c>
      <c r="N672" s="25" t="s">
        <v>238</v>
      </c>
      <c r="O672" s="88" t="str">
        <f t="shared" si="111"/>
        <v>52G</v>
      </c>
      <c r="P672" s="56">
        <f t="shared" si="112"/>
        <v>70000</v>
      </c>
      <c r="Q672" s="56">
        <f t="shared" si="113"/>
        <v>250000</v>
      </c>
      <c r="R672" s="56">
        <f t="shared" si="114"/>
        <v>50000</v>
      </c>
      <c r="S672" s="56">
        <f t="shared" si="115"/>
        <v>150000</v>
      </c>
      <c r="T672" s="56">
        <f t="shared" si="116"/>
        <v>520000</v>
      </c>
      <c r="U672" s="57" t="str">
        <f t="shared" si="117"/>
        <v>52G</v>
      </c>
      <c r="V672" s="58">
        <f t="shared" si="118"/>
        <v>0</v>
      </c>
      <c r="W672" s="57" t="str">
        <f t="shared" si="119"/>
        <v>52G</v>
      </c>
      <c r="X672" s="58">
        <f t="shared" si="120"/>
        <v>0</v>
      </c>
      <c r="Y672" s="36" t="str">
        <f ca="1">LOOKUP(G672,Paramètres!$A$1:$A$20,Paramètres!$C$1:$C$21)</f>
        <v>-13</v>
      </c>
      <c r="Z672" s="25">
        <v>2003</v>
      </c>
      <c r="AA672" s="25"/>
      <c r="AB672" s="59"/>
      <c r="AC672" s="42"/>
      <c r="AD672" s="42" t="str">
        <f>IF(ISNA(VLOOKUP(D672,'Liste en forme Garçons'!$C:$C,1,FALSE)),"","*")</f>
        <v/>
      </c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</row>
    <row r="673" spans="1:46" s="43" customFormat="1" x14ac:dyDescent="0.35">
      <c r="A673" s="65"/>
      <c r="B673" s="32" t="s">
        <v>166</v>
      </c>
      <c r="C673" s="32" t="s">
        <v>124</v>
      </c>
      <c r="D673" s="139" t="s">
        <v>1757</v>
      </c>
      <c r="E673" s="49" t="s">
        <v>1120</v>
      </c>
      <c r="F673" s="97" t="str">
        <f>IF(E673="","",IF(COUNTIF(Paramètres!H:H,E673)=1,IF(Paramètres!$E$3=Paramètres!$A$23,"Belfort/Montbéliard",IF(Paramètres!$E$3=Paramètres!$A$24,"Doubs","Franche-Comté")),IF(COUNTIF(Paramètres!I:I,E673)=1,IF(Paramètres!$E$3=Paramètres!$A$23,"Belfort/Montbéliard",IF(Paramètres!$E$3=Paramètres!$A$24,"Belfort","Franche-Comté")),IF(COUNTIF(Paramètres!J:J,E673)=1,IF(Paramètres!$E$3=Paramètres!$A$25,"Franche-Comté","Haute-Saône"),IF(COUNTIF(Paramètres!K:K,E673)=1,IF(Paramètres!$E$3=Paramètres!$A$25,"Franche-Comté","Jura"),IF(COUNTIF(Paramètres!G:G,E673)=1,IF(Paramètres!$E$3=Paramètres!$A$23,"Besançon",IF(Paramètres!$E$3=Paramètres!$A$24,"Doubs","Franche-Comté")),"*** INCONNU ***"))))))</f>
        <v>Franche-Comté</v>
      </c>
      <c r="G673" s="37">
        <f>LOOKUP(Z673-Paramètres!$E$1,Paramètres!$A$1:$A$20)</f>
        <v>-13</v>
      </c>
      <c r="H673" s="37" t="str">
        <f>LOOKUP(G673,Paramètres!$A$1:$B$20)</f>
        <v>M2</v>
      </c>
      <c r="I673" s="37">
        <f t="shared" si="110"/>
        <v>5</v>
      </c>
      <c r="J673" s="116">
        <v>508</v>
      </c>
      <c r="K673" s="25" t="s">
        <v>114</v>
      </c>
      <c r="L673" s="25">
        <v>0</v>
      </c>
      <c r="M673" s="25">
        <v>0</v>
      </c>
      <c r="N673" s="47">
        <v>0</v>
      </c>
      <c r="O673" s="88" t="str">
        <f t="shared" si="111"/>
        <v>4G</v>
      </c>
      <c r="P673" s="56">
        <f t="shared" si="112"/>
        <v>40000</v>
      </c>
      <c r="Q673" s="56">
        <f t="shared" si="113"/>
        <v>0</v>
      </c>
      <c r="R673" s="56">
        <f t="shared" si="114"/>
        <v>0</v>
      </c>
      <c r="S673" s="56">
        <f t="shared" si="115"/>
        <v>0</v>
      </c>
      <c r="T673" s="56">
        <f t="shared" si="116"/>
        <v>40000</v>
      </c>
      <c r="U673" s="57" t="str">
        <f t="shared" si="117"/>
        <v>4G</v>
      </c>
      <c r="V673" s="58">
        <f t="shared" si="118"/>
        <v>0</v>
      </c>
      <c r="W673" s="57" t="str">
        <f t="shared" si="119"/>
        <v>4G</v>
      </c>
      <c r="X673" s="58">
        <f t="shared" si="120"/>
        <v>0</v>
      </c>
      <c r="Y673" s="36" t="str">
        <f ca="1">LOOKUP(G673,Paramètres!$A$1:$A$20,Paramètres!$C$1:$C$21)</f>
        <v>-13</v>
      </c>
      <c r="Z673" s="25">
        <v>2003</v>
      </c>
      <c r="AA673" s="25"/>
      <c r="AB673" s="59"/>
      <c r="AC673" s="42"/>
      <c r="AD673" s="42" t="str">
        <f>IF(ISNA(VLOOKUP(D673,'Liste en forme Garçons'!$C:$C,1,FALSE)),"","*")</f>
        <v/>
      </c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</row>
    <row r="674" spans="1:46" s="43" customFormat="1" x14ac:dyDescent="0.35">
      <c r="A674" s="65"/>
      <c r="B674" s="32" t="s">
        <v>301</v>
      </c>
      <c r="C674" s="32" t="s">
        <v>302</v>
      </c>
      <c r="D674" s="138" t="s">
        <v>1781</v>
      </c>
      <c r="E674" s="49" t="s">
        <v>105</v>
      </c>
      <c r="F674" s="97" t="str">
        <f>IF(E674="","",IF(COUNTIF(Paramètres!H:H,E674)=1,IF(Paramètres!$E$3=Paramètres!$A$23,"Belfort/Montbéliard",IF(Paramètres!$E$3=Paramètres!$A$24,"Doubs","Franche-Comté")),IF(COUNTIF(Paramètres!I:I,E674)=1,IF(Paramètres!$E$3=Paramètres!$A$23,"Belfort/Montbéliard",IF(Paramètres!$E$3=Paramètres!$A$24,"Belfort","Franche-Comté")),IF(COUNTIF(Paramètres!J:J,E674)=1,IF(Paramètres!$E$3=Paramètres!$A$25,"Franche-Comté","Haute-Saône"),IF(COUNTIF(Paramètres!K:K,E674)=1,IF(Paramètres!$E$3=Paramètres!$A$25,"Franche-Comté","Jura"),IF(COUNTIF(Paramètres!G:G,E674)=1,IF(Paramètres!$E$3=Paramètres!$A$23,"Besançon",IF(Paramètres!$E$3=Paramètres!$A$24,"Doubs","Franche-Comté")),"*** INCONNU ***"))))))</f>
        <v>Franche-Comté</v>
      </c>
      <c r="G674" s="37">
        <f>LOOKUP(Z674-Paramètres!$E$1,Paramètres!$A$1:$A$20)</f>
        <v>-13</v>
      </c>
      <c r="H674" s="37" t="str">
        <f>LOOKUP(G674,Paramètres!$A$1:$B$20)</f>
        <v>M2</v>
      </c>
      <c r="I674" s="37">
        <f t="shared" si="110"/>
        <v>5</v>
      </c>
      <c r="J674" s="116">
        <v>500</v>
      </c>
      <c r="K674" s="25" t="s">
        <v>239</v>
      </c>
      <c r="L674" s="25">
        <v>0</v>
      </c>
      <c r="M674" s="25" t="s">
        <v>169</v>
      </c>
      <c r="N674" s="25" t="s">
        <v>242</v>
      </c>
      <c r="O674" s="88" t="str">
        <f t="shared" si="111"/>
        <v>3G70H</v>
      </c>
      <c r="P674" s="56">
        <f t="shared" si="112"/>
        <v>30000</v>
      </c>
      <c r="Q674" s="56">
        <f t="shared" si="113"/>
        <v>0</v>
      </c>
      <c r="R674" s="56">
        <f t="shared" si="114"/>
        <v>5000</v>
      </c>
      <c r="S674" s="56">
        <f t="shared" si="115"/>
        <v>2000</v>
      </c>
      <c r="T674" s="56">
        <f t="shared" si="116"/>
        <v>37000</v>
      </c>
      <c r="U674" s="57" t="str">
        <f t="shared" si="117"/>
        <v>3G</v>
      </c>
      <c r="V674" s="58">
        <f t="shared" si="118"/>
        <v>7000</v>
      </c>
      <c r="W674" s="57" t="str">
        <f t="shared" si="119"/>
        <v>3G70H</v>
      </c>
      <c r="X674" s="58">
        <f t="shared" si="120"/>
        <v>0</v>
      </c>
      <c r="Y674" s="36" t="str">
        <f ca="1">LOOKUP(G674,Paramètres!$A$1:$A$20,Paramètres!$C$1:$C$21)</f>
        <v>-13</v>
      </c>
      <c r="Z674" s="25">
        <v>2003</v>
      </c>
      <c r="AA674" s="25"/>
      <c r="AB674" s="59"/>
      <c r="AC674" s="42"/>
      <c r="AD674" s="42" t="str">
        <f>IF(ISNA(VLOOKUP(D674,'Liste en forme Garçons'!$C:$C,1,FALSE)),"","*")</f>
        <v/>
      </c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</row>
    <row r="675" spans="1:46" s="43" customFormat="1" x14ac:dyDescent="0.35">
      <c r="A675" s="65"/>
      <c r="B675" s="32" t="s">
        <v>819</v>
      </c>
      <c r="C675" s="32" t="s">
        <v>763</v>
      </c>
      <c r="D675" s="138" t="s">
        <v>1441</v>
      </c>
      <c r="E675" s="49" t="s">
        <v>843</v>
      </c>
      <c r="F675" s="97" t="str">
        <f>IF(E675="","",IF(COUNTIF(Paramètres!H:H,E675)=1,IF(Paramètres!$E$3=Paramètres!$A$23,"Belfort/Montbéliard",IF(Paramètres!$E$3=Paramètres!$A$24,"Doubs","Franche-Comté")),IF(COUNTIF(Paramètres!I:I,E675)=1,IF(Paramètres!$E$3=Paramètres!$A$23,"Belfort/Montbéliard",IF(Paramètres!$E$3=Paramètres!$A$24,"Belfort","Franche-Comté")),IF(COUNTIF(Paramètres!J:J,E675)=1,IF(Paramètres!$E$3=Paramètres!$A$25,"Franche-Comté","Haute-Saône"),IF(COUNTIF(Paramètres!K:K,E675)=1,IF(Paramètres!$E$3=Paramètres!$A$25,"Franche-Comté","Jura"),IF(COUNTIF(Paramètres!G:G,E675)=1,IF(Paramètres!$E$3=Paramètres!$A$23,"Besançon",IF(Paramètres!$E$3=Paramètres!$A$24,"Doubs","Franche-Comté")),"*** INCONNU ***"))))))</f>
        <v>Franche-Comté</v>
      </c>
      <c r="G675" s="37">
        <f>LOOKUP(Z675-Paramètres!$E$1,Paramètres!$A$1:$A$20)</f>
        <v>-12</v>
      </c>
      <c r="H675" s="37" t="str">
        <f>LOOKUP(G675,Paramètres!$A$1:$B$20)</f>
        <v>M1</v>
      </c>
      <c r="I675" s="37">
        <f t="shared" si="110"/>
        <v>5</v>
      </c>
      <c r="J675" s="116">
        <v>523</v>
      </c>
      <c r="K675" s="47" t="s">
        <v>204</v>
      </c>
      <c r="L675" s="47" t="s">
        <v>660</v>
      </c>
      <c r="M675" s="25">
        <v>0</v>
      </c>
      <c r="N675" s="25" t="s">
        <v>204</v>
      </c>
      <c r="O675" s="88" t="str">
        <f t="shared" si="111"/>
        <v>10G</v>
      </c>
      <c r="P675" s="56">
        <f t="shared" si="112"/>
        <v>10000</v>
      </c>
      <c r="Q675" s="56">
        <f t="shared" si="113"/>
        <v>80000</v>
      </c>
      <c r="R675" s="56">
        <f t="shared" si="114"/>
        <v>0</v>
      </c>
      <c r="S675" s="56">
        <f t="shared" si="115"/>
        <v>10000</v>
      </c>
      <c r="T675" s="56">
        <f t="shared" si="116"/>
        <v>100000</v>
      </c>
      <c r="U675" s="57" t="str">
        <f t="shared" si="117"/>
        <v>10G</v>
      </c>
      <c r="V675" s="58">
        <f t="shared" si="118"/>
        <v>0</v>
      </c>
      <c r="W675" s="57" t="str">
        <f t="shared" si="119"/>
        <v>10G</v>
      </c>
      <c r="X675" s="58">
        <f t="shared" si="120"/>
        <v>0</v>
      </c>
      <c r="Y675" s="36" t="str">
        <f ca="1">LOOKUP(G675,Paramètres!$A$1:$A$20,Paramètres!$C$1:$C$21)</f>
        <v>-13</v>
      </c>
      <c r="Z675" s="25">
        <v>2004</v>
      </c>
      <c r="AA675" s="25"/>
      <c r="AB675" s="59"/>
      <c r="AC675" s="42"/>
      <c r="AD675" s="42" t="str">
        <f>IF(ISNA(VLOOKUP(D675,'Liste en forme Garçons'!$C:$C,1,FALSE)),"","*")</f>
        <v/>
      </c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</row>
    <row r="676" spans="1:46" s="43" customFormat="1" x14ac:dyDescent="0.35">
      <c r="A676" s="65"/>
      <c r="B676" s="32" t="s">
        <v>69</v>
      </c>
      <c r="C676" s="32" t="s">
        <v>379</v>
      </c>
      <c r="D676" s="138" t="s">
        <v>1640</v>
      </c>
      <c r="E676" s="49" t="s">
        <v>334</v>
      </c>
      <c r="F676" s="97" t="str">
        <f>IF(E676="","",IF(COUNTIF(Paramètres!H:H,E676)=1,IF(Paramètres!$E$3=Paramètres!$A$23,"Belfort/Montbéliard",IF(Paramètres!$E$3=Paramètres!$A$24,"Doubs","Franche-Comté")),IF(COUNTIF(Paramètres!I:I,E676)=1,IF(Paramètres!$E$3=Paramètres!$A$23,"Belfort/Montbéliard",IF(Paramètres!$E$3=Paramètres!$A$24,"Belfort","Franche-Comté")),IF(COUNTIF(Paramètres!J:J,E676)=1,IF(Paramètres!$E$3=Paramètres!$A$25,"Franche-Comté","Haute-Saône"),IF(COUNTIF(Paramètres!K:K,E676)=1,IF(Paramètres!$E$3=Paramètres!$A$25,"Franche-Comté","Jura"),IF(COUNTIF(Paramètres!G:G,E676)=1,IF(Paramètres!$E$3=Paramètres!$A$23,"Besançon",IF(Paramètres!$E$3=Paramètres!$A$24,"Doubs","Franche-Comté")),"*** INCONNU ***"))))))</f>
        <v>Franche-Comté</v>
      </c>
      <c r="G676" s="37">
        <f>LOOKUP(Z676-Paramètres!$E$1,Paramètres!$A$1:$A$20)</f>
        <v>-12</v>
      </c>
      <c r="H676" s="37" t="str">
        <f>LOOKUP(G676,Paramètres!$A$1:$B$20)</f>
        <v>M1</v>
      </c>
      <c r="I676" s="37">
        <f t="shared" si="110"/>
        <v>5</v>
      </c>
      <c r="J676" s="116">
        <v>513</v>
      </c>
      <c r="K676" s="25" t="s">
        <v>204</v>
      </c>
      <c r="L676" s="25" t="s">
        <v>593</v>
      </c>
      <c r="M676" s="25">
        <v>0</v>
      </c>
      <c r="N676" s="25" t="s">
        <v>206</v>
      </c>
      <c r="O676" s="88" t="str">
        <f t="shared" si="111"/>
        <v>10G65H</v>
      </c>
      <c r="P676" s="56">
        <f t="shared" si="112"/>
        <v>10000</v>
      </c>
      <c r="Q676" s="56">
        <f t="shared" si="113"/>
        <v>90000</v>
      </c>
      <c r="R676" s="56">
        <f t="shared" si="114"/>
        <v>0</v>
      </c>
      <c r="S676" s="56">
        <f t="shared" si="115"/>
        <v>6500</v>
      </c>
      <c r="T676" s="56">
        <f t="shared" si="116"/>
        <v>106500</v>
      </c>
      <c r="U676" s="57" t="str">
        <f t="shared" si="117"/>
        <v>10G</v>
      </c>
      <c r="V676" s="58">
        <f t="shared" si="118"/>
        <v>6500</v>
      </c>
      <c r="W676" s="57" t="str">
        <f t="shared" si="119"/>
        <v>10G65H</v>
      </c>
      <c r="X676" s="58">
        <f t="shared" si="120"/>
        <v>0</v>
      </c>
      <c r="Y676" s="36" t="str">
        <f ca="1">LOOKUP(G676,Paramètres!$A$1:$A$20,Paramètres!$C$1:$C$21)</f>
        <v>-13</v>
      </c>
      <c r="Z676" s="25">
        <v>2004</v>
      </c>
      <c r="AA676" s="25"/>
      <c r="AB676" s="59"/>
      <c r="AC676" s="42"/>
      <c r="AD676" s="42" t="str">
        <f>IF(ISNA(VLOOKUP(D676,'Liste en forme Garçons'!$C:$C,1,FALSE)),"","*")</f>
        <v/>
      </c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</row>
    <row r="677" spans="1:46" s="43" customFormat="1" x14ac:dyDescent="0.35">
      <c r="A677" s="65"/>
      <c r="B677" s="32" t="s">
        <v>68</v>
      </c>
      <c r="C677" s="32" t="s">
        <v>309</v>
      </c>
      <c r="D677" s="138" t="s">
        <v>1790</v>
      </c>
      <c r="E677" s="49" t="s">
        <v>1123</v>
      </c>
      <c r="F677" s="97" t="str">
        <f>IF(E677="","",IF(COUNTIF(Paramètres!H:H,E677)=1,IF(Paramètres!$E$3=Paramètres!$A$23,"Belfort/Montbéliard",IF(Paramètres!$E$3=Paramètres!$A$24,"Doubs","Franche-Comté")),IF(COUNTIF(Paramètres!I:I,E677)=1,IF(Paramètres!$E$3=Paramètres!$A$23,"Belfort/Montbéliard",IF(Paramètres!$E$3=Paramètres!$A$24,"Belfort","Franche-Comté")),IF(COUNTIF(Paramètres!J:J,E677)=1,IF(Paramètres!$E$3=Paramètres!$A$25,"Franche-Comté","Haute-Saône"),IF(COUNTIF(Paramètres!K:K,E677)=1,IF(Paramètres!$E$3=Paramètres!$A$25,"Franche-Comté","Jura"),IF(COUNTIF(Paramètres!G:G,E677)=1,IF(Paramètres!$E$3=Paramètres!$A$23,"Besançon",IF(Paramètres!$E$3=Paramètres!$A$24,"Doubs","Franche-Comté")),"*** INCONNU ***"))))))</f>
        <v>Franche-Comté</v>
      </c>
      <c r="G677" s="37">
        <f>LOOKUP(Z677-Paramètres!$E$1,Paramètres!$A$1:$A$20)</f>
        <v>-12</v>
      </c>
      <c r="H677" s="37" t="str">
        <f>LOOKUP(G677,Paramètres!$A$1:$B$20)</f>
        <v>M1</v>
      </c>
      <c r="I677" s="37">
        <f t="shared" si="110"/>
        <v>5</v>
      </c>
      <c r="J677" s="116">
        <v>507</v>
      </c>
      <c r="K677" s="25" t="s">
        <v>169</v>
      </c>
      <c r="L677" s="25" t="s">
        <v>205</v>
      </c>
      <c r="M677" s="25" t="s">
        <v>198</v>
      </c>
      <c r="N677" s="25" t="s">
        <v>648</v>
      </c>
      <c r="O677" s="37" t="str">
        <f t="shared" si="111"/>
        <v>50G30H</v>
      </c>
      <c r="P677" s="56">
        <f t="shared" si="112"/>
        <v>5000</v>
      </c>
      <c r="Q677" s="56">
        <f t="shared" si="113"/>
        <v>8000</v>
      </c>
      <c r="R677" s="56">
        <f t="shared" si="114"/>
        <v>200000</v>
      </c>
      <c r="S677" s="56">
        <f t="shared" si="115"/>
        <v>290000</v>
      </c>
      <c r="T677" s="56">
        <f t="shared" si="116"/>
        <v>503000</v>
      </c>
      <c r="U677" s="57" t="str">
        <f t="shared" si="117"/>
        <v>50G</v>
      </c>
      <c r="V677" s="58">
        <f t="shared" si="118"/>
        <v>3000</v>
      </c>
      <c r="W677" s="57" t="str">
        <f t="shared" si="119"/>
        <v>50G30H</v>
      </c>
      <c r="X677" s="58">
        <f t="shared" si="120"/>
        <v>0</v>
      </c>
      <c r="Y677" s="36" t="str">
        <f ca="1">LOOKUP(G677,Paramètres!$A$1:$A$20,Paramètres!$C$1:$C$21)</f>
        <v>-13</v>
      </c>
      <c r="Z677" s="25">
        <v>2004</v>
      </c>
      <c r="AA677" s="25"/>
      <c r="AB677" s="59"/>
      <c r="AC677" s="42"/>
      <c r="AD677" s="42" t="str">
        <f>IF(ISNA(VLOOKUP(D677,'Liste en forme Garçons'!$C:$C,1,FALSE)),"","*")</f>
        <v/>
      </c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</row>
    <row r="678" spans="1:46" s="43" customFormat="1" x14ac:dyDescent="0.35">
      <c r="A678" s="65"/>
      <c r="B678" s="32" t="s">
        <v>30</v>
      </c>
      <c r="C678" s="32" t="s">
        <v>300</v>
      </c>
      <c r="D678" s="138" t="s">
        <v>1769</v>
      </c>
      <c r="E678" s="49" t="s">
        <v>147</v>
      </c>
      <c r="F678" s="97" t="str">
        <f>IF(E678="","",IF(COUNTIF(Paramètres!H:H,E678)=1,IF(Paramètres!$E$3=Paramètres!$A$23,"Belfort/Montbéliard",IF(Paramètres!$E$3=Paramètres!$A$24,"Doubs","Franche-Comté")),IF(COUNTIF(Paramètres!I:I,E678)=1,IF(Paramètres!$E$3=Paramètres!$A$23,"Belfort/Montbéliard",IF(Paramètres!$E$3=Paramètres!$A$24,"Belfort","Franche-Comté")),IF(COUNTIF(Paramètres!J:J,E678)=1,IF(Paramètres!$E$3=Paramètres!$A$25,"Franche-Comté","Haute-Saône"),IF(COUNTIF(Paramètres!K:K,E678)=1,IF(Paramètres!$E$3=Paramètres!$A$25,"Franche-Comté","Jura"),IF(COUNTIF(Paramètres!G:G,E678)=1,IF(Paramètres!$E$3=Paramètres!$A$23,"Besançon",IF(Paramètres!$E$3=Paramètres!$A$24,"Doubs","Franche-Comté")),"*** INCONNU ***"))))))</f>
        <v>Franche-Comté</v>
      </c>
      <c r="G678" s="37">
        <f>LOOKUP(Z678-Paramètres!$E$1,Paramètres!$A$1:$A$20)</f>
        <v>-12</v>
      </c>
      <c r="H678" s="37" t="str">
        <f>LOOKUP(G678,Paramètres!$A$1:$B$20)</f>
        <v>M1</v>
      </c>
      <c r="I678" s="37">
        <f t="shared" si="110"/>
        <v>5</v>
      </c>
      <c r="J678" s="116">
        <v>558</v>
      </c>
      <c r="K678" s="25" t="s">
        <v>207</v>
      </c>
      <c r="L678" s="25" t="s">
        <v>204</v>
      </c>
      <c r="M678" s="25" t="s">
        <v>590</v>
      </c>
      <c r="N678" s="25" t="s">
        <v>180</v>
      </c>
      <c r="O678" s="88" t="str">
        <f t="shared" si="111"/>
        <v>54G40H</v>
      </c>
      <c r="P678" s="56">
        <f t="shared" si="112"/>
        <v>4000</v>
      </c>
      <c r="Q678" s="56">
        <f t="shared" si="113"/>
        <v>10000</v>
      </c>
      <c r="R678" s="56">
        <f t="shared" si="114"/>
        <v>230000</v>
      </c>
      <c r="S678" s="56">
        <f t="shared" si="115"/>
        <v>300000</v>
      </c>
      <c r="T678" s="56">
        <f t="shared" si="116"/>
        <v>544000</v>
      </c>
      <c r="U678" s="57" t="str">
        <f t="shared" si="117"/>
        <v>54G</v>
      </c>
      <c r="V678" s="58">
        <f t="shared" si="118"/>
        <v>4000</v>
      </c>
      <c r="W678" s="57" t="str">
        <f t="shared" si="119"/>
        <v>54G40H</v>
      </c>
      <c r="X678" s="58">
        <f t="shared" si="120"/>
        <v>0</v>
      </c>
      <c r="Y678" s="36" t="str">
        <f ca="1">LOOKUP(G678,Paramètres!$A$1:$A$20,Paramètres!$C$1:$C$21)</f>
        <v>-13</v>
      </c>
      <c r="Z678" s="25">
        <v>2004</v>
      </c>
      <c r="AA678" s="25"/>
      <c r="AB678" s="59"/>
      <c r="AC678" s="42"/>
      <c r="AD678" s="42" t="str">
        <f>IF(ISNA(VLOOKUP(D678,'Liste en forme Garçons'!$C:$C,1,FALSE)),"","*")</f>
        <v/>
      </c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</row>
    <row r="679" spans="1:46" s="43" customFormat="1" x14ac:dyDescent="0.35">
      <c r="A679" s="65"/>
      <c r="B679" s="32" t="s">
        <v>9</v>
      </c>
      <c r="C679" s="32" t="s">
        <v>343</v>
      </c>
      <c r="D679" s="138" t="s">
        <v>1692</v>
      </c>
      <c r="E679" s="49" t="s">
        <v>2984</v>
      </c>
      <c r="F679" s="97" t="str">
        <f>IF(E679="","",IF(COUNTIF(Paramètres!H:H,E679)=1,IF(Paramètres!$E$3=Paramètres!$A$23,"Belfort/Montbéliard",IF(Paramètres!$E$3=Paramètres!$A$24,"Doubs","Franche-Comté")),IF(COUNTIF(Paramètres!I:I,E679)=1,IF(Paramètres!$E$3=Paramètres!$A$23,"Belfort/Montbéliard",IF(Paramètres!$E$3=Paramètres!$A$24,"Belfort","Franche-Comté")),IF(COUNTIF(Paramètres!J:J,E679)=1,IF(Paramètres!$E$3=Paramètres!$A$25,"Franche-Comté","Haute-Saône"),IF(COUNTIF(Paramètres!K:K,E679)=1,IF(Paramètres!$E$3=Paramètres!$A$25,"Franche-Comté","Jura"),IF(COUNTIF(Paramètres!G:G,E679)=1,IF(Paramètres!$E$3=Paramètres!$A$23,"Besançon",IF(Paramètres!$E$3=Paramètres!$A$24,"Doubs","Franche-Comté")),"*** INCONNU ***"))))))</f>
        <v>Franche-Comté</v>
      </c>
      <c r="G679" s="37">
        <f>LOOKUP(Z679-Paramètres!$E$1,Paramètres!$A$1:$A$20)</f>
        <v>-13</v>
      </c>
      <c r="H679" s="37" t="str">
        <f>LOOKUP(G679,Paramètres!$A$1:$B$20)</f>
        <v>M2</v>
      </c>
      <c r="I679" s="37">
        <f t="shared" si="110"/>
        <v>5</v>
      </c>
      <c r="J679" s="116">
        <v>500</v>
      </c>
      <c r="K679" s="25" t="s">
        <v>563</v>
      </c>
      <c r="L679" s="25" t="s">
        <v>197</v>
      </c>
      <c r="M679" s="25" t="s">
        <v>197</v>
      </c>
      <c r="N679" s="25" t="s">
        <v>203</v>
      </c>
      <c r="O679" s="88" t="str">
        <f t="shared" si="111"/>
        <v>55G33H</v>
      </c>
      <c r="P679" s="56">
        <f t="shared" si="112"/>
        <v>3300</v>
      </c>
      <c r="Q679" s="56">
        <f t="shared" si="113"/>
        <v>250000</v>
      </c>
      <c r="R679" s="56">
        <f t="shared" si="114"/>
        <v>250000</v>
      </c>
      <c r="S679" s="56">
        <f t="shared" si="115"/>
        <v>50000</v>
      </c>
      <c r="T679" s="56">
        <f t="shared" si="116"/>
        <v>553300</v>
      </c>
      <c r="U679" s="57" t="str">
        <f t="shared" si="117"/>
        <v>55G</v>
      </c>
      <c r="V679" s="58">
        <f t="shared" si="118"/>
        <v>3300</v>
      </c>
      <c r="W679" s="57" t="str">
        <f t="shared" si="119"/>
        <v>55G33H</v>
      </c>
      <c r="X679" s="58">
        <f t="shared" si="120"/>
        <v>0</v>
      </c>
      <c r="Y679" s="36" t="str">
        <f ca="1">LOOKUP(G679,Paramètres!$A$1:$A$20,Paramètres!$C$1:$C$21)</f>
        <v>-13</v>
      </c>
      <c r="Z679" s="25">
        <v>2003</v>
      </c>
      <c r="AA679" s="25"/>
      <c r="AB679" s="59"/>
      <c r="AC679" s="42"/>
      <c r="AD679" s="42" t="str">
        <f>IF(ISNA(VLOOKUP(D679,'Liste en forme Garçons'!$C:$C,1,FALSE)),"","*")</f>
        <v/>
      </c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</row>
    <row r="680" spans="1:46" s="43" customFormat="1" x14ac:dyDescent="0.35">
      <c r="A680" s="65"/>
      <c r="B680" s="32" t="s">
        <v>283</v>
      </c>
      <c r="C680" s="32" t="s">
        <v>284</v>
      </c>
      <c r="D680" s="138" t="s">
        <v>1780</v>
      </c>
      <c r="E680" s="49" t="s">
        <v>1123</v>
      </c>
      <c r="F680" s="97" t="str">
        <f>IF(E680="","",IF(COUNTIF(Paramètres!H:H,E680)=1,IF(Paramètres!$E$3=Paramètres!$A$23,"Belfort/Montbéliard",IF(Paramètres!$E$3=Paramètres!$A$24,"Doubs","Franche-Comté")),IF(COUNTIF(Paramètres!I:I,E680)=1,IF(Paramètres!$E$3=Paramètres!$A$23,"Belfort/Montbéliard",IF(Paramètres!$E$3=Paramètres!$A$24,"Belfort","Franche-Comté")),IF(COUNTIF(Paramètres!J:J,E680)=1,IF(Paramètres!$E$3=Paramètres!$A$25,"Franche-Comté","Haute-Saône"),IF(COUNTIF(Paramètres!K:K,E680)=1,IF(Paramètres!$E$3=Paramètres!$A$25,"Franche-Comté","Jura"),IF(COUNTIF(Paramètres!G:G,E680)=1,IF(Paramètres!$E$3=Paramètres!$A$23,"Besançon",IF(Paramètres!$E$3=Paramètres!$A$24,"Doubs","Franche-Comté")),"*** INCONNU ***"))))))</f>
        <v>Franche-Comté</v>
      </c>
      <c r="G680" s="37">
        <f>LOOKUP(Z680-Paramètres!$E$1,Paramètres!$A$1:$A$20)</f>
        <v>-12</v>
      </c>
      <c r="H680" s="37" t="str">
        <f>LOOKUP(G680,Paramètres!$A$1:$B$20)</f>
        <v>M1</v>
      </c>
      <c r="I680" s="37">
        <f t="shared" si="110"/>
        <v>5</v>
      </c>
      <c r="J680" s="116">
        <v>513</v>
      </c>
      <c r="K680" s="25" t="s">
        <v>241</v>
      </c>
      <c r="L680" s="25">
        <v>0</v>
      </c>
      <c r="M680" s="25">
        <v>0</v>
      </c>
      <c r="N680" s="25" t="s">
        <v>205</v>
      </c>
      <c r="O680" s="88" t="str">
        <f t="shared" si="111"/>
        <v>1G5H</v>
      </c>
      <c r="P680" s="56">
        <f t="shared" si="112"/>
        <v>2500</v>
      </c>
      <c r="Q680" s="56">
        <f t="shared" si="113"/>
        <v>0</v>
      </c>
      <c r="R680" s="56">
        <f t="shared" si="114"/>
        <v>0</v>
      </c>
      <c r="S680" s="56">
        <f t="shared" si="115"/>
        <v>8000</v>
      </c>
      <c r="T680" s="56">
        <f t="shared" si="116"/>
        <v>10500</v>
      </c>
      <c r="U680" s="57" t="str">
        <f t="shared" si="117"/>
        <v>1G</v>
      </c>
      <c r="V680" s="58">
        <f t="shared" si="118"/>
        <v>500</v>
      </c>
      <c r="W680" s="57" t="str">
        <f t="shared" si="119"/>
        <v>1G5H</v>
      </c>
      <c r="X680" s="58">
        <f t="shared" si="120"/>
        <v>0</v>
      </c>
      <c r="Y680" s="36" t="str">
        <f ca="1">LOOKUP(G680,Paramètres!$A$1:$A$20,Paramètres!$C$1:$C$21)</f>
        <v>-13</v>
      </c>
      <c r="Z680" s="25">
        <v>2004</v>
      </c>
      <c r="AA680" s="25"/>
      <c r="AB680" s="59"/>
      <c r="AC680" s="42"/>
      <c r="AD680" s="42" t="str">
        <f>IF(ISNA(VLOOKUP(D680,'Liste en forme Garçons'!$C:$C,1,FALSE)),"","*")</f>
        <v/>
      </c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</row>
    <row r="681" spans="1:46" s="43" customFormat="1" x14ac:dyDescent="0.35">
      <c r="A681" s="65"/>
      <c r="B681" s="32" t="s">
        <v>125</v>
      </c>
      <c r="C681" s="32" t="s">
        <v>153</v>
      </c>
      <c r="D681" s="138" t="s">
        <v>1344</v>
      </c>
      <c r="E681" s="33" t="s">
        <v>1028</v>
      </c>
      <c r="F681" s="97" t="str">
        <f>IF(E681="","",IF(COUNTIF(Paramètres!H:H,E681)=1,IF(Paramètres!$E$3=Paramètres!$A$23,"Belfort/Montbéliard",IF(Paramètres!$E$3=Paramètres!$A$24,"Doubs","Franche-Comté")),IF(COUNTIF(Paramètres!I:I,E681)=1,IF(Paramètres!$E$3=Paramètres!$A$23,"Belfort/Montbéliard",IF(Paramètres!$E$3=Paramètres!$A$24,"Belfort","Franche-Comté")),IF(COUNTIF(Paramètres!J:J,E681)=1,IF(Paramètres!$E$3=Paramètres!$A$25,"Franche-Comté","Haute-Saône"),IF(COUNTIF(Paramètres!K:K,E681)=1,IF(Paramètres!$E$3=Paramètres!$A$25,"Franche-Comté","Jura"),IF(COUNTIF(Paramètres!G:G,E681)=1,IF(Paramètres!$E$3=Paramètres!$A$23,"Besançon",IF(Paramètres!$E$3=Paramètres!$A$24,"Doubs","Franche-Comté")),"*** INCONNU ***"))))))</f>
        <v>Franche-Comté</v>
      </c>
      <c r="G681" s="37">
        <f>LOOKUP(Z681-Paramètres!$E$1,Paramètres!$A$1:$A$20)</f>
        <v>-12</v>
      </c>
      <c r="H681" s="37" t="str">
        <f>LOOKUP(G681,Paramètres!$A$1:$B$20)</f>
        <v>M1</v>
      </c>
      <c r="I681" s="37">
        <f t="shared" si="110"/>
        <v>5</v>
      </c>
      <c r="J681" s="116">
        <v>504</v>
      </c>
      <c r="K681" s="25">
        <v>0</v>
      </c>
      <c r="L681" s="47" t="s">
        <v>206</v>
      </c>
      <c r="M681" s="47">
        <v>0</v>
      </c>
      <c r="N681" s="25" t="s">
        <v>205</v>
      </c>
      <c r="O681" s="88" t="str">
        <f t="shared" si="111"/>
        <v>1G45H</v>
      </c>
      <c r="P681" s="56">
        <f t="shared" si="112"/>
        <v>0</v>
      </c>
      <c r="Q681" s="56">
        <f t="shared" si="113"/>
        <v>6500</v>
      </c>
      <c r="R681" s="56">
        <f t="shared" si="114"/>
        <v>0</v>
      </c>
      <c r="S681" s="56">
        <f t="shared" si="115"/>
        <v>8000</v>
      </c>
      <c r="T681" s="56">
        <f t="shared" si="116"/>
        <v>14500</v>
      </c>
      <c r="U681" s="57" t="str">
        <f t="shared" si="117"/>
        <v>1G</v>
      </c>
      <c r="V681" s="58">
        <f t="shared" si="118"/>
        <v>4500</v>
      </c>
      <c r="W681" s="57" t="str">
        <f t="shared" si="119"/>
        <v>1G45H</v>
      </c>
      <c r="X681" s="58">
        <f t="shared" si="120"/>
        <v>0</v>
      </c>
      <c r="Y681" s="36" t="str">
        <f ca="1">LOOKUP(G681,Paramètres!$A$1:$A$20,Paramètres!$C$1:$C$21)</f>
        <v>-13</v>
      </c>
      <c r="Z681" s="25">
        <v>2004</v>
      </c>
      <c r="AA681" s="25"/>
      <c r="AB681" s="59"/>
      <c r="AC681" s="42"/>
      <c r="AD681" s="42" t="str">
        <f>IF(ISNA(VLOOKUP(D681,'Liste en forme Garçons'!$C:$C,1,FALSE)),"","*")</f>
        <v/>
      </c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</row>
    <row r="682" spans="1:46" s="43" customFormat="1" x14ac:dyDescent="0.35">
      <c r="A682" s="65"/>
      <c r="B682" s="32" t="s">
        <v>363</v>
      </c>
      <c r="C682" s="32" t="s">
        <v>598</v>
      </c>
      <c r="D682" s="138" t="s">
        <v>1786</v>
      </c>
      <c r="E682" s="49" t="s">
        <v>334</v>
      </c>
      <c r="F682" s="97" t="str">
        <f>IF(E682="","",IF(COUNTIF(Paramètres!H:H,E682)=1,IF(Paramètres!$E$3=Paramètres!$A$23,"Belfort/Montbéliard",IF(Paramètres!$E$3=Paramètres!$A$24,"Doubs","Franche-Comté")),IF(COUNTIF(Paramètres!I:I,E682)=1,IF(Paramètres!$E$3=Paramètres!$A$23,"Belfort/Montbéliard",IF(Paramètres!$E$3=Paramètres!$A$24,"Belfort","Franche-Comté")),IF(COUNTIF(Paramètres!J:J,E682)=1,IF(Paramètres!$E$3=Paramètres!$A$25,"Franche-Comté","Haute-Saône"),IF(COUNTIF(Paramètres!K:K,E682)=1,IF(Paramètres!$E$3=Paramètres!$A$25,"Franche-Comté","Jura"),IF(COUNTIF(Paramètres!G:G,E682)=1,IF(Paramètres!$E$3=Paramètres!$A$23,"Besançon",IF(Paramètres!$E$3=Paramètres!$A$24,"Doubs","Franche-Comté")),"*** INCONNU ***"))))))</f>
        <v>Franche-Comté</v>
      </c>
      <c r="G682" s="37">
        <f>LOOKUP(Z682-Paramètres!$E$1,Paramètres!$A$1:$A$20)</f>
        <v>-12</v>
      </c>
      <c r="H682" s="37" t="str">
        <f>LOOKUP(G682,Paramètres!$A$1:$B$20)</f>
        <v>M1</v>
      </c>
      <c r="I682" s="37">
        <f t="shared" si="110"/>
        <v>5</v>
      </c>
      <c r="J682" s="116">
        <v>500</v>
      </c>
      <c r="K682" s="25" t="s">
        <v>254</v>
      </c>
      <c r="L682" s="25" t="s">
        <v>241</v>
      </c>
      <c r="M682" s="25" t="s">
        <v>564</v>
      </c>
      <c r="N682" s="25" t="s">
        <v>241</v>
      </c>
      <c r="O682" s="88" t="str">
        <f t="shared" si="111"/>
        <v>1G10H</v>
      </c>
      <c r="P682" s="56">
        <f t="shared" si="112"/>
        <v>0</v>
      </c>
      <c r="Q682" s="56">
        <f t="shared" si="113"/>
        <v>2500</v>
      </c>
      <c r="R682" s="56">
        <f t="shared" si="114"/>
        <v>6000</v>
      </c>
      <c r="S682" s="56">
        <f t="shared" si="115"/>
        <v>2500</v>
      </c>
      <c r="T682" s="56">
        <f t="shared" si="116"/>
        <v>11000</v>
      </c>
      <c r="U682" s="57" t="str">
        <f t="shared" si="117"/>
        <v>1G</v>
      </c>
      <c r="V682" s="58">
        <f t="shared" si="118"/>
        <v>1000</v>
      </c>
      <c r="W682" s="57" t="str">
        <f t="shared" si="119"/>
        <v>1G10H</v>
      </c>
      <c r="X682" s="58">
        <f t="shared" si="120"/>
        <v>0</v>
      </c>
      <c r="Y682" s="36" t="str">
        <f ca="1">LOOKUP(G682,Paramètres!$A$1:$A$20,Paramètres!$C$1:$C$21)</f>
        <v>-13</v>
      </c>
      <c r="Z682" s="25">
        <v>2004</v>
      </c>
      <c r="AA682" s="25"/>
      <c r="AB682" s="59"/>
      <c r="AC682" s="42"/>
      <c r="AD682" s="42" t="str">
        <f>IF(ISNA(VLOOKUP(D682,'Liste en forme Garçons'!$C:$C,1,FALSE)),"","*")</f>
        <v/>
      </c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</row>
    <row r="683" spans="1:46" s="43" customFormat="1" x14ac:dyDescent="0.35">
      <c r="A683" s="65"/>
      <c r="B683" s="32" t="s">
        <v>81</v>
      </c>
      <c r="C683" s="32" t="s">
        <v>604</v>
      </c>
      <c r="D683" s="138" t="s">
        <v>1810</v>
      </c>
      <c r="E683" s="33" t="s">
        <v>87</v>
      </c>
      <c r="F683" s="97" t="str">
        <f>IF(E683="","",IF(COUNTIF(Paramètres!H:H,E683)=1,IF(Paramètres!$E$3=Paramètres!$A$23,"Belfort/Montbéliard",IF(Paramètres!$E$3=Paramètres!$A$24,"Doubs","Franche-Comté")),IF(COUNTIF(Paramètres!I:I,E683)=1,IF(Paramètres!$E$3=Paramètres!$A$23,"Belfort/Montbéliard",IF(Paramètres!$E$3=Paramètres!$A$24,"Belfort","Franche-Comté")),IF(COUNTIF(Paramètres!J:J,E683)=1,IF(Paramètres!$E$3=Paramètres!$A$25,"Franche-Comté","Haute-Saône"),IF(COUNTIF(Paramètres!K:K,E683)=1,IF(Paramètres!$E$3=Paramètres!$A$25,"Franche-Comté","Jura"),IF(COUNTIF(Paramètres!G:G,E683)=1,IF(Paramètres!$E$3=Paramètres!$A$23,"Besançon",IF(Paramètres!$E$3=Paramètres!$A$24,"Doubs","Franche-Comté")),"*** INCONNU ***"))))))</f>
        <v>Franche-Comté</v>
      </c>
      <c r="G683" s="37">
        <f>LOOKUP(Z683-Paramètres!$E$1,Paramètres!$A$1:$A$20)</f>
        <v>-12</v>
      </c>
      <c r="H683" s="37" t="str">
        <f>LOOKUP(G683,Paramètres!$A$1:$B$20)</f>
        <v>M1</v>
      </c>
      <c r="I683" s="37">
        <f t="shared" si="110"/>
        <v>5</v>
      </c>
      <c r="J683" s="116">
        <v>500</v>
      </c>
      <c r="K683" s="25" t="s">
        <v>254</v>
      </c>
      <c r="L683" s="50" t="s">
        <v>254</v>
      </c>
      <c r="M683" s="50" t="s">
        <v>454</v>
      </c>
      <c r="N683" s="47">
        <v>0</v>
      </c>
      <c r="O683" s="88" t="str">
        <f t="shared" si="111"/>
        <v>35H</v>
      </c>
      <c r="P683" s="56">
        <f t="shared" si="112"/>
        <v>0</v>
      </c>
      <c r="Q683" s="56">
        <f t="shared" si="113"/>
        <v>0</v>
      </c>
      <c r="R683" s="56">
        <f t="shared" si="114"/>
        <v>3500</v>
      </c>
      <c r="S683" s="56">
        <f t="shared" si="115"/>
        <v>0</v>
      </c>
      <c r="T683" s="56">
        <f t="shared" si="116"/>
        <v>3500</v>
      </c>
      <c r="U683" s="57" t="str">
        <f t="shared" si="117"/>
        <v>35H</v>
      </c>
      <c r="V683" s="58">
        <f t="shared" si="118"/>
        <v>0</v>
      </c>
      <c r="W683" s="57" t="str">
        <f t="shared" si="119"/>
        <v>35H</v>
      </c>
      <c r="X683" s="58">
        <f t="shared" si="120"/>
        <v>0</v>
      </c>
      <c r="Y683" s="36" t="str">
        <f ca="1">LOOKUP(G683,Paramètres!$A$1:$A$20,Paramètres!$C$1:$C$21)</f>
        <v>-13</v>
      </c>
      <c r="Z683" s="25">
        <v>2004</v>
      </c>
      <c r="AA683" s="25"/>
      <c r="AB683" s="59"/>
      <c r="AC683" s="42"/>
      <c r="AD683" s="42" t="str">
        <f>IF(ISNA(VLOOKUP(D683,'Liste en forme Garçons'!$C:$C,1,FALSE)),"","*")</f>
        <v/>
      </c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</row>
    <row r="684" spans="1:46" s="43" customFormat="1" x14ac:dyDescent="0.35">
      <c r="A684" s="65"/>
      <c r="B684" s="32" t="s">
        <v>2644</v>
      </c>
      <c r="C684" s="32" t="s">
        <v>2643</v>
      </c>
      <c r="D684" s="138" t="s">
        <v>2847</v>
      </c>
      <c r="E684" s="49" t="s">
        <v>332</v>
      </c>
      <c r="F684" s="97" t="str">
        <f>IF(E684="","",IF(COUNTIF(Paramètres!H:H,E684)=1,IF(Paramètres!$E$3=Paramètres!$A$23,"Belfort/Montbéliard",IF(Paramètres!$E$3=Paramètres!$A$24,"Doubs","Franche-Comté")),IF(COUNTIF(Paramètres!I:I,E684)=1,IF(Paramètres!$E$3=Paramètres!$A$23,"Belfort/Montbéliard",IF(Paramètres!$E$3=Paramètres!$A$24,"Belfort","Franche-Comté")),IF(COUNTIF(Paramètres!J:J,E684)=1,IF(Paramètres!$E$3=Paramètres!$A$25,"Franche-Comté","Haute-Saône"),IF(COUNTIF(Paramètres!K:K,E684)=1,IF(Paramètres!$E$3=Paramètres!$A$25,"Franche-Comté","Jura"),IF(COUNTIF(Paramètres!G:G,E684)=1,IF(Paramètres!$E$3=Paramètres!$A$23,"Besançon",IF(Paramètres!$E$3=Paramètres!$A$24,"Doubs","Franche-Comté")),"*** INCONNU ***"))))))</f>
        <v>Franche-Comté</v>
      </c>
      <c r="G684" s="37">
        <f>LOOKUP(Z684-Paramètres!$E$1,Paramètres!$A$1:$A$20)</f>
        <v>-12</v>
      </c>
      <c r="H684" s="37" t="str">
        <f>LOOKUP(G684,Paramètres!$A$1:$B$20)</f>
        <v>M1</v>
      </c>
      <c r="I684" s="37">
        <f t="shared" si="110"/>
        <v>5</v>
      </c>
      <c r="J684" s="116">
        <v>500</v>
      </c>
      <c r="K684" s="47"/>
      <c r="L684" s="47"/>
      <c r="M684" s="25"/>
      <c r="N684" s="25"/>
      <c r="O684" s="88" t="str">
        <f t="shared" si="111"/>
        <v>0</v>
      </c>
      <c r="P684" s="56">
        <f t="shared" si="112"/>
        <v>0</v>
      </c>
      <c r="Q684" s="56">
        <f t="shared" si="113"/>
        <v>0</v>
      </c>
      <c r="R684" s="56">
        <f t="shared" si="114"/>
        <v>0</v>
      </c>
      <c r="S684" s="56">
        <f t="shared" si="115"/>
        <v>0</v>
      </c>
      <c r="T684" s="56">
        <f t="shared" si="116"/>
        <v>0</v>
      </c>
      <c r="U684" s="57" t="str">
        <f t="shared" si="117"/>
        <v>0</v>
      </c>
      <c r="V684" s="58">
        <f t="shared" si="118"/>
        <v>0</v>
      </c>
      <c r="W684" s="57" t="str">
        <f t="shared" si="119"/>
        <v>0</v>
      </c>
      <c r="X684" s="58">
        <f t="shared" si="120"/>
        <v>0</v>
      </c>
      <c r="Y684" s="36" t="str">
        <f ca="1">LOOKUP(G684,Paramètres!$A$1:$A$20,Paramètres!$C$1:$C$21)</f>
        <v>-13</v>
      </c>
      <c r="Z684" s="25">
        <v>2004</v>
      </c>
      <c r="AA684" s="25"/>
      <c r="AB684" s="59"/>
      <c r="AC684" s="42"/>
      <c r="AD684" s="42" t="str">
        <f>IF(ISNA(VLOOKUP(D684,'Liste en forme Garçons'!$C:$C,1,FALSE)),"","*")</f>
        <v/>
      </c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</row>
    <row r="685" spans="1:46" s="43" customFormat="1" x14ac:dyDescent="0.35">
      <c r="A685" s="65"/>
      <c r="B685" s="32" t="s">
        <v>173</v>
      </c>
      <c r="C685" s="32" t="s">
        <v>937</v>
      </c>
      <c r="D685" s="138" t="s">
        <v>1338</v>
      </c>
      <c r="E685" s="33" t="s">
        <v>1023</v>
      </c>
      <c r="F685" s="97" t="str">
        <f>IF(E685="","",IF(COUNTIF(Paramètres!H:H,E685)=1,IF(Paramètres!$E$3=Paramètres!$A$23,"Belfort/Montbéliard",IF(Paramètres!$E$3=Paramètres!$A$24,"Doubs","Franche-Comté")),IF(COUNTIF(Paramètres!I:I,E685)=1,IF(Paramètres!$E$3=Paramètres!$A$23,"Belfort/Montbéliard",IF(Paramètres!$E$3=Paramètres!$A$24,"Belfort","Franche-Comté")),IF(COUNTIF(Paramètres!J:J,E685)=1,IF(Paramètres!$E$3=Paramètres!$A$25,"Franche-Comté","Haute-Saône"),IF(COUNTIF(Paramètres!K:K,E685)=1,IF(Paramètres!$E$3=Paramètres!$A$25,"Franche-Comté","Jura"),IF(COUNTIF(Paramètres!G:G,E685)=1,IF(Paramètres!$E$3=Paramètres!$A$23,"Besançon",IF(Paramètres!$E$3=Paramètres!$A$24,"Doubs","Franche-Comté")),"*** INCONNU ***"))))))</f>
        <v>Franche-Comté</v>
      </c>
      <c r="G685" s="37">
        <f>LOOKUP(Z685-Paramètres!$E$1,Paramètres!$A$1:$A$20)</f>
        <v>-12</v>
      </c>
      <c r="H685" s="37" t="str">
        <f>LOOKUP(G685,Paramètres!$A$1:$B$20)</f>
        <v>M1</v>
      </c>
      <c r="I685" s="37">
        <f t="shared" si="110"/>
        <v>5</v>
      </c>
      <c r="J685" s="116">
        <v>500</v>
      </c>
      <c r="K685" s="25">
        <v>0</v>
      </c>
      <c r="L685" s="47">
        <v>0</v>
      </c>
      <c r="M685" s="47" t="s">
        <v>600</v>
      </c>
      <c r="N685" s="25" t="s">
        <v>649</v>
      </c>
      <c r="O685" s="88" t="str">
        <f t="shared" si="111"/>
        <v>23H</v>
      </c>
      <c r="P685" s="56">
        <f t="shared" si="112"/>
        <v>0</v>
      </c>
      <c r="Q685" s="56">
        <f t="shared" si="113"/>
        <v>0</v>
      </c>
      <c r="R685" s="56">
        <f t="shared" si="114"/>
        <v>200</v>
      </c>
      <c r="S685" s="56">
        <f t="shared" si="115"/>
        <v>2100</v>
      </c>
      <c r="T685" s="56">
        <f t="shared" si="116"/>
        <v>2300</v>
      </c>
      <c r="U685" s="57" t="str">
        <f t="shared" si="117"/>
        <v>23H</v>
      </c>
      <c r="V685" s="58">
        <f t="shared" si="118"/>
        <v>0</v>
      </c>
      <c r="W685" s="57" t="str">
        <f t="shared" si="119"/>
        <v>23H</v>
      </c>
      <c r="X685" s="58">
        <f t="shared" si="120"/>
        <v>0</v>
      </c>
      <c r="Y685" s="36" t="str">
        <f ca="1">LOOKUP(G685,Paramètres!$A$1:$A$20,Paramètres!$C$1:$C$21)</f>
        <v>-13</v>
      </c>
      <c r="Z685" s="25">
        <v>2004</v>
      </c>
      <c r="AA685" s="25"/>
      <c r="AB685" s="59"/>
      <c r="AC685" s="42"/>
      <c r="AD685" s="42" t="str">
        <f>IF(ISNA(VLOOKUP(D685,'Liste en forme Garçons'!$C:$C,1,FALSE)),"","*")</f>
        <v/>
      </c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</row>
    <row r="686" spans="1:46" s="43" customFormat="1" x14ac:dyDescent="0.35">
      <c r="A686" s="65"/>
      <c r="B686" s="32" t="s">
        <v>605</v>
      </c>
      <c r="C686" s="32" t="s">
        <v>606</v>
      </c>
      <c r="D686" s="138" t="s">
        <v>1809</v>
      </c>
      <c r="E686" s="33" t="s">
        <v>87</v>
      </c>
      <c r="F686" s="97" t="str">
        <f>IF(E686="","",IF(COUNTIF(Paramètres!H:H,E686)=1,IF(Paramètres!$E$3=Paramètres!$A$23,"Belfort/Montbéliard",IF(Paramètres!$E$3=Paramètres!$A$24,"Doubs","Franche-Comté")),IF(COUNTIF(Paramètres!I:I,E686)=1,IF(Paramètres!$E$3=Paramètres!$A$23,"Belfort/Montbéliard",IF(Paramètres!$E$3=Paramètres!$A$24,"Belfort","Franche-Comté")),IF(COUNTIF(Paramètres!J:J,E686)=1,IF(Paramètres!$E$3=Paramètres!$A$25,"Franche-Comté","Haute-Saône"),IF(COUNTIF(Paramètres!K:K,E686)=1,IF(Paramètres!$E$3=Paramètres!$A$25,"Franche-Comté","Jura"),IF(COUNTIF(Paramètres!G:G,E686)=1,IF(Paramètres!$E$3=Paramètres!$A$23,"Besançon",IF(Paramètres!$E$3=Paramètres!$A$24,"Doubs","Franche-Comté")),"*** INCONNU ***"))))))</f>
        <v>Franche-Comté</v>
      </c>
      <c r="G686" s="37">
        <f>LOOKUP(Z686-Paramètres!$E$1,Paramètres!$A$1:$A$20)</f>
        <v>-13</v>
      </c>
      <c r="H686" s="37" t="str">
        <f>LOOKUP(G686,Paramètres!$A$1:$B$20)</f>
        <v>M2</v>
      </c>
      <c r="I686" s="37">
        <f t="shared" si="110"/>
        <v>5</v>
      </c>
      <c r="J686" s="116">
        <v>500</v>
      </c>
      <c r="K686" s="25" t="s">
        <v>254</v>
      </c>
      <c r="L686" s="47" t="s">
        <v>254</v>
      </c>
      <c r="M686" s="47" t="s">
        <v>240</v>
      </c>
      <c r="N686" s="25">
        <v>0</v>
      </c>
      <c r="O686" s="88" t="str">
        <f t="shared" si="111"/>
        <v>30H</v>
      </c>
      <c r="P686" s="56">
        <f t="shared" si="112"/>
        <v>0</v>
      </c>
      <c r="Q686" s="56">
        <f t="shared" si="113"/>
        <v>0</v>
      </c>
      <c r="R686" s="56">
        <f t="shared" si="114"/>
        <v>3000</v>
      </c>
      <c r="S686" s="56">
        <f t="shared" si="115"/>
        <v>0</v>
      </c>
      <c r="T686" s="56">
        <f t="shared" si="116"/>
        <v>3000</v>
      </c>
      <c r="U686" s="57" t="str">
        <f t="shared" si="117"/>
        <v>30H</v>
      </c>
      <c r="V686" s="58">
        <f t="shared" si="118"/>
        <v>0</v>
      </c>
      <c r="W686" s="57" t="str">
        <f t="shared" si="119"/>
        <v>30H</v>
      </c>
      <c r="X686" s="58">
        <f t="shared" si="120"/>
        <v>0</v>
      </c>
      <c r="Y686" s="36" t="str">
        <f ca="1">LOOKUP(G686,Paramètres!$A$1:$A$20,Paramètres!$C$1:$C$21)</f>
        <v>-13</v>
      </c>
      <c r="Z686" s="25">
        <v>2003</v>
      </c>
      <c r="AA686" s="25"/>
      <c r="AB686" s="59"/>
      <c r="AC686" s="42"/>
      <c r="AD686" s="42" t="str">
        <f>IF(ISNA(VLOOKUP(D686,'Liste en forme Garçons'!$C:$C,1,FALSE)),"","*")</f>
        <v/>
      </c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</row>
    <row r="687" spans="1:46" s="43" customFormat="1" x14ac:dyDescent="0.35">
      <c r="A687" s="65"/>
      <c r="B687" s="32" t="s">
        <v>872</v>
      </c>
      <c r="C687" s="32" t="s">
        <v>748</v>
      </c>
      <c r="D687" s="138" t="s">
        <v>1303</v>
      </c>
      <c r="E687" s="33" t="s">
        <v>1009</v>
      </c>
      <c r="F687" s="97" t="str">
        <f>IF(E687="","",IF(COUNTIF(Paramètres!H:H,E687)=1,IF(Paramètres!$E$3=Paramètres!$A$23,"Belfort/Montbéliard",IF(Paramètres!$E$3=Paramètres!$A$24,"Doubs","Franche-Comté")),IF(COUNTIF(Paramètres!I:I,E687)=1,IF(Paramètres!$E$3=Paramètres!$A$23,"Belfort/Montbéliard",IF(Paramètres!$E$3=Paramètres!$A$24,"Belfort","Franche-Comté")),IF(COUNTIF(Paramètres!J:J,E687)=1,IF(Paramètres!$E$3=Paramètres!$A$25,"Franche-Comté","Haute-Saône"),IF(COUNTIF(Paramètres!K:K,E687)=1,IF(Paramètres!$E$3=Paramètres!$A$25,"Franche-Comté","Jura"),IF(COUNTIF(Paramètres!G:G,E687)=1,IF(Paramètres!$E$3=Paramètres!$A$23,"Besançon",IF(Paramètres!$E$3=Paramètres!$A$24,"Doubs","Franche-Comté")),"*** INCONNU ***"))))))</f>
        <v>Franche-Comté</v>
      </c>
      <c r="G687" s="37">
        <f>LOOKUP(Z687-Paramètres!$E$1,Paramètres!$A$1:$A$20)</f>
        <v>-13</v>
      </c>
      <c r="H687" s="37" t="str">
        <f>LOOKUP(G687,Paramètres!$A$1:$B$20)</f>
        <v>M2</v>
      </c>
      <c r="I687" s="37">
        <f t="shared" si="110"/>
        <v>5</v>
      </c>
      <c r="J687" s="116">
        <v>500</v>
      </c>
      <c r="K687" s="25">
        <v>0</v>
      </c>
      <c r="L687" s="47" t="s">
        <v>114</v>
      </c>
      <c r="M687" s="47">
        <v>0</v>
      </c>
      <c r="N687" s="25">
        <v>0</v>
      </c>
      <c r="O687" s="88" t="str">
        <f t="shared" si="111"/>
        <v>4G</v>
      </c>
      <c r="P687" s="56">
        <f t="shared" si="112"/>
        <v>0</v>
      </c>
      <c r="Q687" s="56">
        <f t="shared" si="113"/>
        <v>40000</v>
      </c>
      <c r="R687" s="56">
        <f t="shared" si="114"/>
        <v>0</v>
      </c>
      <c r="S687" s="56">
        <f t="shared" si="115"/>
        <v>0</v>
      </c>
      <c r="T687" s="56">
        <f t="shared" si="116"/>
        <v>40000</v>
      </c>
      <c r="U687" s="57" t="str">
        <f t="shared" si="117"/>
        <v>4G</v>
      </c>
      <c r="V687" s="58">
        <f t="shared" si="118"/>
        <v>0</v>
      </c>
      <c r="W687" s="57" t="str">
        <f t="shared" si="119"/>
        <v>4G</v>
      </c>
      <c r="X687" s="58">
        <f t="shared" si="120"/>
        <v>0</v>
      </c>
      <c r="Y687" s="36" t="str">
        <f ca="1">LOOKUP(G687,Paramètres!$A$1:$A$20,Paramètres!$C$1:$C$21)</f>
        <v>-13</v>
      </c>
      <c r="Z687" s="25">
        <v>2003</v>
      </c>
      <c r="AA687" s="25"/>
      <c r="AB687" s="59"/>
      <c r="AC687" s="42"/>
      <c r="AD687" s="42" t="str">
        <f>IF(ISNA(VLOOKUP(D687,'Liste en forme Garçons'!$C:$C,1,FALSE)),"","*")</f>
        <v/>
      </c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</row>
    <row r="688" spans="1:46" s="43" customFormat="1" x14ac:dyDescent="0.35">
      <c r="A688" s="65"/>
      <c r="B688" s="32" t="s">
        <v>29</v>
      </c>
      <c r="C688" s="32" t="s">
        <v>110</v>
      </c>
      <c r="D688" s="138" t="s">
        <v>1342</v>
      </c>
      <c r="E688" s="33" t="s">
        <v>1028</v>
      </c>
      <c r="F688" s="97" t="str">
        <f>IF(E688="","",IF(COUNTIF(Paramètres!H:H,E688)=1,IF(Paramètres!$E$3=Paramètres!$A$23,"Belfort/Montbéliard",IF(Paramètres!$E$3=Paramètres!$A$24,"Doubs","Franche-Comté")),IF(COUNTIF(Paramètres!I:I,E688)=1,IF(Paramètres!$E$3=Paramètres!$A$23,"Belfort/Montbéliard",IF(Paramètres!$E$3=Paramètres!$A$24,"Belfort","Franche-Comté")),IF(COUNTIF(Paramètres!J:J,E688)=1,IF(Paramètres!$E$3=Paramètres!$A$25,"Franche-Comté","Haute-Saône"),IF(COUNTIF(Paramètres!K:K,E688)=1,IF(Paramètres!$E$3=Paramètres!$A$25,"Franche-Comté","Jura"),IF(COUNTIF(Paramètres!G:G,E688)=1,IF(Paramètres!$E$3=Paramètres!$A$23,"Besançon",IF(Paramètres!$E$3=Paramètres!$A$24,"Doubs","Franche-Comté")),"*** INCONNU ***"))))))</f>
        <v>Franche-Comté</v>
      </c>
      <c r="G688" s="37">
        <f>LOOKUP(Z688-Paramètres!$E$1,Paramètres!$A$1:$A$20)</f>
        <v>-13</v>
      </c>
      <c r="H688" s="37" t="str">
        <f>LOOKUP(G688,Paramètres!$A$1:$B$20)</f>
        <v>M2</v>
      </c>
      <c r="I688" s="37">
        <f t="shared" si="110"/>
        <v>5</v>
      </c>
      <c r="J688" s="116">
        <v>500</v>
      </c>
      <c r="K688" s="25">
        <v>0</v>
      </c>
      <c r="L688" s="47" t="s">
        <v>202</v>
      </c>
      <c r="M688" s="47">
        <v>0</v>
      </c>
      <c r="N688" s="25" t="s">
        <v>239</v>
      </c>
      <c r="O688" s="88" t="str">
        <f t="shared" si="111"/>
        <v>5G</v>
      </c>
      <c r="P688" s="56">
        <f t="shared" si="112"/>
        <v>0</v>
      </c>
      <c r="Q688" s="56">
        <f t="shared" si="113"/>
        <v>20000</v>
      </c>
      <c r="R688" s="56">
        <f t="shared" si="114"/>
        <v>0</v>
      </c>
      <c r="S688" s="56">
        <f t="shared" si="115"/>
        <v>30000</v>
      </c>
      <c r="T688" s="56">
        <f t="shared" si="116"/>
        <v>50000</v>
      </c>
      <c r="U688" s="57" t="str">
        <f t="shared" si="117"/>
        <v>5G</v>
      </c>
      <c r="V688" s="58">
        <f t="shared" si="118"/>
        <v>0</v>
      </c>
      <c r="W688" s="57" t="str">
        <f t="shared" si="119"/>
        <v>5G</v>
      </c>
      <c r="X688" s="58">
        <f t="shared" si="120"/>
        <v>0</v>
      </c>
      <c r="Y688" s="36" t="str">
        <f ca="1">LOOKUP(G688,Paramètres!$A$1:$A$20,Paramètres!$C$1:$C$21)</f>
        <v>-13</v>
      </c>
      <c r="Z688" s="25">
        <v>2003</v>
      </c>
      <c r="AA688" s="25"/>
      <c r="AB688" s="59"/>
      <c r="AC688" s="42"/>
      <c r="AD688" s="42" t="str">
        <f>IF(ISNA(VLOOKUP(D688,'Liste en forme Garçons'!$C:$C,1,FALSE)),"","*")</f>
        <v/>
      </c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</row>
    <row r="689" spans="1:46" s="43" customFormat="1" x14ac:dyDescent="0.35">
      <c r="A689" s="65"/>
      <c r="B689" s="32" t="s">
        <v>23</v>
      </c>
      <c r="C689" s="32" t="s">
        <v>814</v>
      </c>
      <c r="D689" s="138" t="s">
        <v>1462</v>
      </c>
      <c r="E689" s="49" t="s">
        <v>843</v>
      </c>
      <c r="F689" s="97" t="str">
        <f>IF(E689="","",IF(COUNTIF(Paramètres!H:H,E689)=1,IF(Paramètres!$E$3=Paramètres!$A$23,"Belfort/Montbéliard",IF(Paramètres!$E$3=Paramètres!$A$24,"Doubs","Franche-Comté")),IF(COUNTIF(Paramètres!I:I,E689)=1,IF(Paramètres!$E$3=Paramètres!$A$23,"Belfort/Montbéliard",IF(Paramètres!$E$3=Paramètres!$A$24,"Belfort","Franche-Comté")),IF(COUNTIF(Paramètres!J:J,E689)=1,IF(Paramètres!$E$3=Paramètres!$A$25,"Franche-Comté","Haute-Saône"),IF(COUNTIF(Paramètres!K:K,E689)=1,IF(Paramètres!$E$3=Paramètres!$A$25,"Franche-Comté","Jura"),IF(COUNTIF(Paramètres!G:G,E689)=1,IF(Paramètres!$E$3=Paramètres!$A$23,"Besançon",IF(Paramètres!$E$3=Paramètres!$A$24,"Doubs","Franche-Comté")),"*** INCONNU ***"))))))</f>
        <v>Franche-Comté</v>
      </c>
      <c r="G689" s="37">
        <f>LOOKUP(Z689-Paramètres!$E$1,Paramètres!$A$1:$A$20)</f>
        <v>-13</v>
      </c>
      <c r="H689" s="37" t="str">
        <f>LOOKUP(G689,Paramètres!$A$1:$B$20)</f>
        <v>M2</v>
      </c>
      <c r="I689" s="37">
        <f t="shared" si="110"/>
        <v>5</v>
      </c>
      <c r="J689" s="116">
        <v>500</v>
      </c>
      <c r="K689" s="47">
        <v>0</v>
      </c>
      <c r="L689" s="47">
        <v>0</v>
      </c>
      <c r="M689" s="25" t="s">
        <v>193</v>
      </c>
      <c r="N689" s="25">
        <v>0</v>
      </c>
      <c r="O689" s="88" t="str">
        <f t="shared" si="111"/>
        <v>50G</v>
      </c>
      <c r="P689" s="56">
        <f t="shared" si="112"/>
        <v>0</v>
      </c>
      <c r="Q689" s="56">
        <f t="shared" si="113"/>
        <v>0</v>
      </c>
      <c r="R689" s="56">
        <f t="shared" si="114"/>
        <v>500000</v>
      </c>
      <c r="S689" s="56">
        <f t="shared" si="115"/>
        <v>0</v>
      </c>
      <c r="T689" s="56">
        <f t="shared" si="116"/>
        <v>500000</v>
      </c>
      <c r="U689" s="57" t="str">
        <f t="shared" si="117"/>
        <v>50G</v>
      </c>
      <c r="V689" s="58">
        <f t="shared" si="118"/>
        <v>0</v>
      </c>
      <c r="W689" s="57" t="str">
        <f t="shared" si="119"/>
        <v>50G</v>
      </c>
      <c r="X689" s="58">
        <f t="shared" si="120"/>
        <v>0</v>
      </c>
      <c r="Y689" s="36" t="str">
        <f ca="1">LOOKUP(G689,Paramètres!$A$1:$A$20,Paramètres!$C$1:$C$21)</f>
        <v>-13</v>
      </c>
      <c r="Z689" s="25">
        <v>2003</v>
      </c>
      <c r="AA689" s="25"/>
      <c r="AB689" s="59"/>
      <c r="AC689" s="42"/>
      <c r="AD689" s="42" t="str">
        <f>IF(ISNA(VLOOKUP(D689,'Liste en forme Garçons'!$C:$C,1,FALSE)),"","*")</f>
        <v/>
      </c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</row>
    <row r="690" spans="1:46" s="43" customFormat="1" x14ac:dyDescent="0.35">
      <c r="A690" s="65"/>
      <c r="B690" s="32" t="s">
        <v>127</v>
      </c>
      <c r="C690" s="32" t="s">
        <v>719</v>
      </c>
      <c r="D690" s="138" t="s">
        <v>1522</v>
      </c>
      <c r="E690" s="49" t="s">
        <v>696</v>
      </c>
      <c r="F690" s="97" t="str">
        <f>IF(E690="","",IF(COUNTIF(Paramètres!H:H,E690)=1,IF(Paramètres!$E$3=Paramètres!$A$23,"Belfort/Montbéliard",IF(Paramètres!$E$3=Paramètres!$A$24,"Doubs","Franche-Comté")),IF(COUNTIF(Paramètres!I:I,E690)=1,IF(Paramètres!$E$3=Paramètres!$A$23,"Belfort/Montbéliard",IF(Paramètres!$E$3=Paramètres!$A$24,"Belfort","Franche-Comté")),IF(COUNTIF(Paramètres!J:J,E690)=1,IF(Paramètres!$E$3=Paramètres!$A$25,"Franche-Comté","Haute-Saône"),IF(COUNTIF(Paramètres!K:K,E690)=1,IF(Paramètres!$E$3=Paramètres!$A$25,"Franche-Comté","Jura"),IF(COUNTIF(Paramètres!G:G,E690)=1,IF(Paramètres!$E$3=Paramètres!$A$23,"Besançon",IF(Paramètres!$E$3=Paramètres!$A$24,"Doubs","Franche-Comté")),"*** INCONNU ***"))))))</f>
        <v>Franche-Comté</v>
      </c>
      <c r="G690" s="37">
        <f>LOOKUP(Z690-Paramètres!$E$1,Paramètres!$A$1:$A$20)</f>
        <v>-13</v>
      </c>
      <c r="H690" s="37" t="str">
        <f>LOOKUP(G690,Paramètres!$A$1:$B$20)</f>
        <v>M2</v>
      </c>
      <c r="I690" s="37">
        <f t="shared" si="110"/>
        <v>5</v>
      </c>
      <c r="J690" s="116">
        <v>500</v>
      </c>
      <c r="K690" s="25">
        <v>0</v>
      </c>
      <c r="L690" s="25">
        <v>0</v>
      </c>
      <c r="M690" s="25">
        <v>0</v>
      </c>
      <c r="N690" s="25">
        <v>0</v>
      </c>
      <c r="O690" s="88" t="str">
        <f t="shared" si="111"/>
        <v>0</v>
      </c>
      <c r="P690" s="56">
        <f t="shared" si="112"/>
        <v>0</v>
      </c>
      <c r="Q690" s="56">
        <f t="shared" si="113"/>
        <v>0</v>
      </c>
      <c r="R690" s="56">
        <f t="shared" si="114"/>
        <v>0</v>
      </c>
      <c r="S690" s="56">
        <f t="shared" si="115"/>
        <v>0</v>
      </c>
      <c r="T690" s="56">
        <f t="shared" si="116"/>
        <v>0</v>
      </c>
      <c r="U690" s="57" t="str">
        <f t="shared" si="117"/>
        <v>0</v>
      </c>
      <c r="V690" s="58">
        <f t="shared" si="118"/>
        <v>0</v>
      </c>
      <c r="W690" s="57" t="str">
        <f t="shared" si="119"/>
        <v>0</v>
      </c>
      <c r="X690" s="58">
        <f t="shared" si="120"/>
        <v>0</v>
      </c>
      <c r="Y690" s="36" t="str">
        <f ca="1">LOOKUP(G690,Paramètres!$A$1:$A$20,Paramètres!$C$1:$C$21)</f>
        <v>-13</v>
      </c>
      <c r="Z690" s="25">
        <v>2003</v>
      </c>
      <c r="AA690" s="25"/>
      <c r="AB690" s="59"/>
      <c r="AC690" s="42"/>
      <c r="AD690" s="42" t="str">
        <f>IF(ISNA(VLOOKUP(D690,'Liste en forme Garçons'!$C:$C,1,FALSE)),"","*")</f>
        <v/>
      </c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</row>
    <row r="691" spans="1:46" s="43" customFormat="1" x14ac:dyDescent="0.35">
      <c r="A691" s="65"/>
      <c r="B691" s="32" t="s">
        <v>69</v>
      </c>
      <c r="C691" s="32" t="s">
        <v>718</v>
      </c>
      <c r="D691" s="137" t="s">
        <v>1530</v>
      </c>
      <c r="E691" s="49" t="s">
        <v>672</v>
      </c>
      <c r="F691" s="97" t="str">
        <f>IF(E691="","",IF(COUNTIF(Paramètres!H:H,E691)=1,IF(Paramètres!$E$3=Paramètres!$A$23,"Belfort/Montbéliard",IF(Paramètres!$E$3=Paramètres!$A$24,"Doubs","Franche-Comté")),IF(COUNTIF(Paramètres!I:I,E691)=1,IF(Paramètres!$E$3=Paramètres!$A$23,"Belfort/Montbéliard",IF(Paramètres!$E$3=Paramètres!$A$24,"Belfort","Franche-Comté")),IF(COUNTIF(Paramètres!J:J,E691)=1,IF(Paramètres!$E$3=Paramètres!$A$25,"Franche-Comté","Haute-Saône"),IF(COUNTIF(Paramètres!K:K,E691)=1,IF(Paramètres!$E$3=Paramètres!$A$25,"Franche-Comté","Jura"),IF(COUNTIF(Paramètres!G:G,E691)=1,IF(Paramètres!$E$3=Paramètres!$A$23,"Besançon",IF(Paramètres!$E$3=Paramètres!$A$24,"Doubs","Franche-Comté")),"*** INCONNU ***"))))))</f>
        <v>Franche-Comté</v>
      </c>
      <c r="G691" s="37">
        <f>LOOKUP(Z691-Paramètres!$E$1,Paramètres!$A$1:$A$20)</f>
        <v>-13</v>
      </c>
      <c r="H691" s="37" t="str">
        <f>LOOKUP(G691,Paramètres!$A$1:$B$20)</f>
        <v>M2</v>
      </c>
      <c r="I691" s="37">
        <f t="shared" si="110"/>
        <v>5</v>
      </c>
      <c r="J691" s="117">
        <v>500</v>
      </c>
      <c r="K691" s="25" t="s">
        <v>254</v>
      </c>
      <c r="L691" s="25">
        <v>0</v>
      </c>
      <c r="M691" s="25" t="s">
        <v>591</v>
      </c>
      <c r="N691" s="25">
        <v>0</v>
      </c>
      <c r="O691" s="88" t="str">
        <f t="shared" si="111"/>
        <v>13G</v>
      </c>
      <c r="P691" s="56">
        <f t="shared" si="112"/>
        <v>0</v>
      </c>
      <c r="Q691" s="56">
        <f t="shared" si="113"/>
        <v>0</v>
      </c>
      <c r="R691" s="56">
        <f t="shared" si="114"/>
        <v>130000</v>
      </c>
      <c r="S691" s="56">
        <f t="shared" si="115"/>
        <v>0</v>
      </c>
      <c r="T691" s="56">
        <f t="shared" si="116"/>
        <v>130000</v>
      </c>
      <c r="U691" s="57" t="str">
        <f t="shared" si="117"/>
        <v>13G</v>
      </c>
      <c r="V691" s="58">
        <f t="shared" si="118"/>
        <v>0</v>
      </c>
      <c r="W691" s="57" t="str">
        <f t="shared" si="119"/>
        <v>13G</v>
      </c>
      <c r="X691" s="58">
        <f t="shared" si="120"/>
        <v>0</v>
      </c>
      <c r="Y691" s="36" t="str">
        <f ca="1">LOOKUP(G691,Paramètres!$A$1:$A$20,Paramètres!$C$1:$C$21)</f>
        <v>-13</v>
      </c>
      <c r="Z691" s="25">
        <v>2003</v>
      </c>
      <c r="AA691" s="25"/>
      <c r="AB691" s="59"/>
      <c r="AC691" s="42"/>
      <c r="AD691" s="42" t="str">
        <f>IF(ISNA(VLOOKUP(D691,'Liste en forme Garçons'!$C:$C,1,FALSE)),"","*")</f>
        <v/>
      </c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</row>
    <row r="692" spans="1:46" s="43" customFormat="1" x14ac:dyDescent="0.35">
      <c r="A692" s="65"/>
      <c r="B692" s="32" t="s">
        <v>81</v>
      </c>
      <c r="C692" s="32" t="s">
        <v>969</v>
      </c>
      <c r="D692" s="138" t="s">
        <v>1282</v>
      </c>
      <c r="E692" s="33" t="s">
        <v>1008</v>
      </c>
      <c r="F692" s="97" t="str">
        <f>IF(E692="","",IF(COUNTIF(Paramètres!H:H,E692)=1,IF(Paramètres!$E$3=Paramètres!$A$23,"Belfort/Montbéliard",IF(Paramètres!$E$3=Paramètres!$A$24,"Doubs","Franche-Comté")),IF(COUNTIF(Paramètres!I:I,E692)=1,IF(Paramètres!$E$3=Paramètres!$A$23,"Belfort/Montbéliard",IF(Paramètres!$E$3=Paramètres!$A$24,"Belfort","Franche-Comté")),IF(COUNTIF(Paramètres!J:J,E692)=1,IF(Paramètres!$E$3=Paramètres!$A$25,"Franche-Comté","Haute-Saône"),IF(COUNTIF(Paramètres!K:K,E692)=1,IF(Paramètres!$E$3=Paramètres!$A$25,"Franche-Comté","Jura"),IF(COUNTIF(Paramètres!G:G,E692)=1,IF(Paramètres!$E$3=Paramètres!$A$23,"Besançon",IF(Paramètres!$E$3=Paramètres!$A$24,"Doubs","Franche-Comté")),"*** INCONNU ***"))))))</f>
        <v>Franche-Comté</v>
      </c>
      <c r="G692" s="37">
        <f>LOOKUP(Z692-Paramètres!$E$1,Paramètres!$A$1:$A$20)</f>
        <v>-15</v>
      </c>
      <c r="H692" s="37" t="str">
        <f>LOOKUP(G692,Paramètres!$A$1:$B$20)</f>
        <v>C2</v>
      </c>
      <c r="I692" s="37">
        <f t="shared" si="110"/>
        <v>17</v>
      </c>
      <c r="J692" s="116">
        <v>1743</v>
      </c>
      <c r="K692" s="25" t="s">
        <v>186</v>
      </c>
      <c r="L692" s="47" t="s">
        <v>186</v>
      </c>
      <c r="M692" s="47" t="s">
        <v>350</v>
      </c>
      <c r="N692" s="25" t="s">
        <v>210</v>
      </c>
      <c r="O692" s="88" t="str">
        <f t="shared" si="111"/>
        <v>1C80D</v>
      </c>
      <c r="P692" s="56">
        <f t="shared" si="112"/>
        <v>400000000000</v>
      </c>
      <c r="Q692" s="56">
        <f t="shared" si="113"/>
        <v>400000000000</v>
      </c>
      <c r="R692" s="56">
        <f t="shared" si="114"/>
        <v>650000000000</v>
      </c>
      <c r="S692" s="56">
        <f t="shared" si="115"/>
        <v>350000000000</v>
      </c>
      <c r="T692" s="56">
        <f t="shared" si="116"/>
        <v>1800000000000</v>
      </c>
      <c r="U692" s="57" t="str">
        <f t="shared" si="117"/>
        <v>1C</v>
      </c>
      <c r="V692" s="58">
        <f t="shared" si="118"/>
        <v>800000000000</v>
      </c>
      <c r="W692" s="57" t="str">
        <f t="shared" si="119"/>
        <v>1C80D</v>
      </c>
      <c r="X692" s="58">
        <f t="shared" si="120"/>
        <v>0</v>
      </c>
      <c r="Y692" s="36" t="str">
        <f ca="1">LOOKUP(G692,Paramètres!$A$1:$A$20,Paramètres!$C$1:$C$21)</f>
        <v>-15</v>
      </c>
      <c r="Z692" s="25">
        <v>2001</v>
      </c>
      <c r="AA692" s="25"/>
      <c r="AB692" s="59"/>
      <c r="AC692" s="42"/>
      <c r="AD692" s="42" t="str">
        <f>IF(ISNA(VLOOKUP(D692,'Liste en forme Garçons'!$C:$C,1,FALSE)),"","*")</f>
        <v/>
      </c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</row>
    <row r="693" spans="1:46" s="43" customFormat="1" x14ac:dyDescent="0.35">
      <c r="A693" s="65"/>
      <c r="B693" s="32" t="s">
        <v>896</v>
      </c>
      <c r="C693" s="32" t="s">
        <v>993</v>
      </c>
      <c r="D693" s="138" t="s">
        <v>1281</v>
      </c>
      <c r="E693" s="33" t="s">
        <v>1017</v>
      </c>
      <c r="F693" s="97" t="str">
        <f>IF(E693="","",IF(COUNTIF(Paramètres!H:H,E693)=1,IF(Paramètres!$E$3=Paramètres!$A$23,"Belfort/Montbéliard",IF(Paramètres!$E$3=Paramètres!$A$24,"Doubs","Franche-Comté")),IF(COUNTIF(Paramètres!I:I,E693)=1,IF(Paramètres!$E$3=Paramètres!$A$23,"Belfort/Montbéliard",IF(Paramètres!$E$3=Paramètres!$A$24,"Belfort","Franche-Comté")),IF(COUNTIF(Paramètres!J:J,E693)=1,IF(Paramètres!$E$3=Paramètres!$A$25,"Franche-Comté","Haute-Saône"),IF(COUNTIF(Paramètres!K:K,E693)=1,IF(Paramètres!$E$3=Paramètres!$A$25,"Franche-Comté","Jura"),IF(COUNTIF(Paramètres!G:G,E693)=1,IF(Paramètres!$E$3=Paramètres!$A$23,"Besançon",IF(Paramètres!$E$3=Paramètres!$A$24,"Doubs","Franche-Comté")),"*** INCONNU ***"))))))</f>
        <v>Franche-Comté</v>
      </c>
      <c r="G693" s="37">
        <f>LOOKUP(Z693-Paramètres!$E$1,Paramètres!$A$1:$A$20)</f>
        <v>-15</v>
      </c>
      <c r="H693" s="37" t="str">
        <f>LOOKUP(G693,Paramètres!$A$1:$B$20)</f>
        <v>C2</v>
      </c>
      <c r="I693" s="37">
        <f t="shared" si="110"/>
        <v>11</v>
      </c>
      <c r="J693" s="116">
        <v>1140</v>
      </c>
      <c r="K693" s="25" t="s">
        <v>215</v>
      </c>
      <c r="L693" s="47" t="s">
        <v>99</v>
      </c>
      <c r="M693" s="47" t="s">
        <v>216</v>
      </c>
      <c r="N693" s="25" t="s">
        <v>218</v>
      </c>
      <c r="O693" s="88" t="str">
        <f t="shared" si="111"/>
        <v>4D90E</v>
      </c>
      <c r="P693" s="56">
        <f t="shared" si="112"/>
        <v>10000000000</v>
      </c>
      <c r="Q693" s="56">
        <f t="shared" si="113"/>
        <v>30000000000</v>
      </c>
      <c r="R693" s="56">
        <f t="shared" si="114"/>
        <v>6500000000</v>
      </c>
      <c r="S693" s="56">
        <f t="shared" si="115"/>
        <v>2500000000</v>
      </c>
      <c r="T693" s="56">
        <f t="shared" si="116"/>
        <v>49000000000</v>
      </c>
      <c r="U693" s="57" t="str">
        <f t="shared" si="117"/>
        <v>4D</v>
      </c>
      <c r="V693" s="58">
        <f t="shared" si="118"/>
        <v>9000000000</v>
      </c>
      <c r="W693" s="57" t="str">
        <f t="shared" si="119"/>
        <v>4D90E</v>
      </c>
      <c r="X693" s="58">
        <f t="shared" si="120"/>
        <v>0</v>
      </c>
      <c r="Y693" s="36" t="str">
        <f ca="1">LOOKUP(G693,Paramètres!$A$1:$A$20,Paramètres!$C$1:$C$21)</f>
        <v>-15</v>
      </c>
      <c r="Z693" s="25">
        <v>2001</v>
      </c>
      <c r="AA693" s="25"/>
      <c r="AB693" s="59"/>
      <c r="AC693" s="42"/>
      <c r="AD693" s="42" t="str">
        <f>IF(ISNA(VLOOKUP(D693,'Liste en forme Garçons'!$C:$C,1,FALSE)),"","*")</f>
        <v/>
      </c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</row>
    <row r="694" spans="1:46" s="43" customFormat="1" x14ac:dyDescent="0.35">
      <c r="A694" s="65"/>
      <c r="B694" s="32" t="s">
        <v>35</v>
      </c>
      <c r="C694" s="32" t="s">
        <v>781</v>
      </c>
      <c r="D694" s="138" t="s">
        <v>1433</v>
      </c>
      <c r="E694" s="49" t="s">
        <v>864</v>
      </c>
      <c r="F694" s="97" t="str">
        <f>IF(E694="","",IF(COUNTIF(Paramètres!H:H,E694)=1,IF(Paramètres!$E$3=Paramètres!$A$23,"Belfort/Montbéliard",IF(Paramètres!$E$3=Paramètres!$A$24,"Doubs","Franche-Comté")),IF(COUNTIF(Paramètres!I:I,E694)=1,IF(Paramètres!$E$3=Paramètres!$A$23,"Belfort/Montbéliard",IF(Paramètres!$E$3=Paramètres!$A$24,"Belfort","Franche-Comté")),IF(COUNTIF(Paramètres!J:J,E694)=1,IF(Paramètres!$E$3=Paramètres!$A$25,"Franche-Comté","Haute-Saône"),IF(COUNTIF(Paramètres!K:K,E694)=1,IF(Paramètres!$E$3=Paramètres!$A$25,"Franche-Comté","Jura"),IF(COUNTIF(Paramètres!G:G,E694)=1,IF(Paramètres!$E$3=Paramètres!$A$23,"Besançon",IF(Paramètres!$E$3=Paramètres!$A$24,"Doubs","Franche-Comté")),"*** INCONNU ***"))))))</f>
        <v>Franche-Comté</v>
      </c>
      <c r="G694" s="37">
        <f>LOOKUP(Z694-Paramètres!$E$1,Paramètres!$A$1:$A$20)</f>
        <v>-15</v>
      </c>
      <c r="H694" s="37" t="str">
        <f>LOOKUP(G694,Paramètres!$A$1:$B$20)</f>
        <v>C2</v>
      </c>
      <c r="I694" s="37">
        <f t="shared" si="110"/>
        <v>7</v>
      </c>
      <c r="J694" s="116">
        <v>799</v>
      </c>
      <c r="K694" s="47" t="s">
        <v>226</v>
      </c>
      <c r="L694" s="47" t="s">
        <v>220</v>
      </c>
      <c r="M694" s="25" t="s">
        <v>227</v>
      </c>
      <c r="N694" s="25" t="s">
        <v>98</v>
      </c>
      <c r="O694" s="88" t="str">
        <f t="shared" si="111"/>
        <v>12E45F</v>
      </c>
      <c r="P694" s="56">
        <f t="shared" si="112"/>
        <v>100000000</v>
      </c>
      <c r="Q694" s="56">
        <f t="shared" si="113"/>
        <v>1000000000</v>
      </c>
      <c r="R694" s="56">
        <f t="shared" si="114"/>
        <v>65000000</v>
      </c>
      <c r="S694" s="56">
        <f t="shared" si="115"/>
        <v>80000000</v>
      </c>
      <c r="T694" s="56">
        <f t="shared" si="116"/>
        <v>1245000000</v>
      </c>
      <c r="U694" s="57" t="str">
        <f t="shared" si="117"/>
        <v>12E</v>
      </c>
      <c r="V694" s="58">
        <f t="shared" si="118"/>
        <v>45000000</v>
      </c>
      <c r="W694" s="57" t="str">
        <f t="shared" si="119"/>
        <v>12E45F</v>
      </c>
      <c r="X694" s="58">
        <f t="shared" si="120"/>
        <v>0</v>
      </c>
      <c r="Y694" s="36" t="str">
        <f ca="1">LOOKUP(G694,Paramètres!$A$1:$A$20,Paramètres!$C$1:$C$21)</f>
        <v>-15</v>
      </c>
      <c r="Z694" s="25">
        <v>2001</v>
      </c>
      <c r="AA694" s="25"/>
      <c r="AB694" s="59"/>
      <c r="AC694" s="42"/>
      <c r="AD694" s="42" t="str">
        <f>IF(ISNA(VLOOKUP(D694,'Liste en forme Garçons'!$C:$C,1,FALSE)),"","*")</f>
        <v/>
      </c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</row>
    <row r="695" spans="1:46" s="43" customFormat="1" x14ac:dyDescent="0.35">
      <c r="A695" s="65"/>
      <c r="B695" s="32" t="s">
        <v>66</v>
      </c>
      <c r="C695" s="32" t="s">
        <v>979</v>
      </c>
      <c r="D695" s="138" t="s">
        <v>1296</v>
      </c>
      <c r="E695" s="33" t="s">
        <v>1008</v>
      </c>
      <c r="F695" s="97" t="str">
        <f>IF(E695="","",IF(COUNTIF(Paramètres!H:H,E695)=1,IF(Paramètres!$E$3=Paramètres!$A$23,"Belfort/Montbéliard",IF(Paramètres!$E$3=Paramètres!$A$24,"Doubs","Franche-Comté")),IF(COUNTIF(Paramètres!I:I,E695)=1,IF(Paramètres!$E$3=Paramètres!$A$23,"Belfort/Montbéliard",IF(Paramètres!$E$3=Paramètres!$A$24,"Belfort","Franche-Comté")),IF(COUNTIF(Paramètres!J:J,E695)=1,IF(Paramètres!$E$3=Paramètres!$A$25,"Franche-Comté","Haute-Saône"),IF(COUNTIF(Paramètres!K:K,E695)=1,IF(Paramètres!$E$3=Paramètres!$A$25,"Franche-Comté","Jura"),IF(COUNTIF(Paramètres!G:G,E695)=1,IF(Paramètres!$E$3=Paramètres!$A$23,"Besançon",IF(Paramètres!$E$3=Paramètres!$A$24,"Doubs","Franche-Comté")),"*** INCONNU ***"))))))</f>
        <v>Franche-Comté</v>
      </c>
      <c r="G695" s="37">
        <f>LOOKUP(Z695-Paramètres!$E$1,Paramètres!$A$1:$A$20)</f>
        <v>-15</v>
      </c>
      <c r="H695" s="37" t="str">
        <f>LOOKUP(G695,Paramètres!$A$1:$B$20)</f>
        <v>C2</v>
      </c>
      <c r="I695" s="37">
        <f t="shared" si="110"/>
        <v>7</v>
      </c>
      <c r="J695" s="116">
        <v>766</v>
      </c>
      <c r="K695" s="25" t="s">
        <v>226</v>
      </c>
      <c r="L695" s="47" t="s">
        <v>221</v>
      </c>
      <c r="M695" s="47" t="s">
        <v>226</v>
      </c>
      <c r="N695" s="25" t="s">
        <v>221</v>
      </c>
      <c r="O695" s="88" t="str">
        <f t="shared" si="111"/>
        <v>12E</v>
      </c>
      <c r="P695" s="56">
        <f t="shared" si="112"/>
        <v>100000000</v>
      </c>
      <c r="Q695" s="56">
        <f t="shared" si="113"/>
        <v>500000000</v>
      </c>
      <c r="R695" s="56">
        <f t="shared" si="114"/>
        <v>100000000</v>
      </c>
      <c r="S695" s="56">
        <f t="shared" si="115"/>
        <v>500000000</v>
      </c>
      <c r="T695" s="56">
        <f t="shared" si="116"/>
        <v>1200000000</v>
      </c>
      <c r="U695" s="57" t="str">
        <f t="shared" si="117"/>
        <v>12E</v>
      </c>
      <c r="V695" s="58">
        <f t="shared" si="118"/>
        <v>0</v>
      </c>
      <c r="W695" s="57" t="str">
        <f t="shared" si="119"/>
        <v>12E</v>
      </c>
      <c r="X695" s="58">
        <f t="shared" si="120"/>
        <v>0</v>
      </c>
      <c r="Y695" s="36" t="str">
        <f ca="1">LOOKUP(G695,Paramètres!$A$1:$A$20,Paramètres!$C$1:$C$21)</f>
        <v>-15</v>
      </c>
      <c r="Z695" s="25">
        <v>2001</v>
      </c>
      <c r="AA695" s="25"/>
      <c r="AB695" s="59"/>
      <c r="AC695" s="42"/>
      <c r="AD695" s="42" t="str">
        <f>IF(ISNA(VLOOKUP(D695,'Liste en forme Garçons'!$C:$C,1,FALSE)),"","*")</f>
        <v/>
      </c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</row>
    <row r="696" spans="1:46" s="43" customFormat="1" x14ac:dyDescent="0.35">
      <c r="A696" s="65"/>
      <c r="B696" s="51" t="s">
        <v>340</v>
      </c>
      <c r="C696" s="32" t="s">
        <v>371</v>
      </c>
      <c r="D696" s="138" t="s">
        <v>1737</v>
      </c>
      <c r="E696" s="49" t="s">
        <v>327</v>
      </c>
      <c r="F696" s="97" t="str">
        <f>IF(E696="","",IF(COUNTIF(Paramètres!H:H,E696)=1,IF(Paramètres!$E$3=Paramètres!$A$23,"Belfort/Montbéliard",IF(Paramètres!$E$3=Paramètres!$A$24,"Doubs","Franche-Comté")),IF(COUNTIF(Paramètres!I:I,E696)=1,IF(Paramètres!$E$3=Paramètres!$A$23,"Belfort/Montbéliard",IF(Paramètres!$E$3=Paramètres!$A$24,"Belfort","Franche-Comté")),IF(COUNTIF(Paramètres!J:J,E696)=1,IF(Paramètres!$E$3=Paramètres!$A$25,"Franche-Comté","Haute-Saône"),IF(COUNTIF(Paramètres!K:K,E696)=1,IF(Paramètres!$E$3=Paramètres!$A$25,"Franche-Comté","Jura"),IF(COUNTIF(Paramètres!G:G,E696)=1,IF(Paramètres!$E$3=Paramètres!$A$23,"Besançon",IF(Paramètres!$E$3=Paramètres!$A$24,"Doubs","Franche-Comté")),"*** INCONNU ***"))))))</f>
        <v>Franche-Comté</v>
      </c>
      <c r="G696" s="37">
        <f>LOOKUP(Z696-Paramètres!$E$1,Paramètres!$A$1:$A$20)</f>
        <v>-15</v>
      </c>
      <c r="H696" s="37" t="str">
        <f>LOOKUP(G696,Paramètres!$A$1:$B$20)</f>
        <v>C2</v>
      </c>
      <c r="I696" s="37">
        <f t="shared" si="110"/>
        <v>7</v>
      </c>
      <c r="J696" s="116">
        <v>775</v>
      </c>
      <c r="K696" s="25" t="s">
        <v>228</v>
      </c>
      <c r="L696" s="25" t="s">
        <v>230</v>
      </c>
      <c r="M696" s="25" t="s">
        <v>639</v>
      </c>
      <c r="N696" s="25" t="s">
        <v>645</v>
      </c>
      <c r="O696" s="88" t="str">
        <f t="shared" si="111"/>
        <v>1E4F</v>
      </c>
      <c r="P696" s="56">
        <f t="shared" si="112"/>
        <v>40000000</v>
      </c>
      <c r="Q696" s="56">
        <f t="shared" si="113"/>
        <v>25000000</v>
      </c>
      <c r="R696" s="56">
        <f t="shared" si="114"/>
        <v>17000000</v>
      </c>
      <c r="S696" s="56">
        <f t="shared" si="115"/>
        <v>22000000</v>
      </c>
      <c r="T696" s="56">
        <f t="shared" si="116"/>
        <v>104000000</v>
      </c>
      <c r="U696" s="57" t="str">
        <f t="shared" si="117"/>
        <v>1E</v>
      </c>
      <c r="V696" s="58">
        <f t="shared" si="118"/>
        <v>4000000</v>
      </c>
      <c r="W696" s="57" t="str">
        <f t="shared" si="119"/>
        <v>1E4F</v>
      </c>
      <c r="X696" s="58">
        <f t="shared" si="120"/>
        <v>0</v>
      </c>
      <c r="Y696" s="36" t="str">
        <f ca="1">LOOKUP(G696,Paramètres!$A$1:$A$20,Paramètres!$C$1:$C$21)</f>
        <v>-15</v>
      </c>
      <c r="Z696" s="25">
        <v>2001</v>
      </c>
      <c r="AA696" s="25"/>
      <c r="AB696" s="59"/>
      <c r="AC696" s="42"/>
      <c r="AD696" s="42" t="str">
        <f>IF(ISNA(VLOOKUP(D696,'Liste en forme Garçons'!$C:$C,1,FALSE)),"","*")</f>
        <v/>
      </c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</row>
    <row r="697" spans="1:46" s="43" customFormat="1" x14ac:dyDescent="0.35">
      <c r="A697" s="65"/>
      <c r="B697" s="32" t="s">
        <v>892</v>
      </c>
      <c r="C697" s="32" t="s">
        <v>971</v>
      </c>
      <c r="D697" s="138" t="s">
        <v>1326</v>
      </c>
      <c r="E697" s="33" t="s">
        <v>1023</v>
      </c>
      <c r="F697" s="97" t="str">
        <f>IF(E697="","",IF(COUNTIF(Paramètres!H:H,E697)=1,IF(Paramètres!$E$3=Paramètres!$A$23,"Belfort/Montbéliard",IF(Paramètres!$E$3=Paramètres!$A$24,"Doubs","Franche-Comté")),IF(COUNTIF(Paramètres!I:I,E697)=1,IF(Paramètres!$E$3=Paramètres!$A$23,"Belfort/Montbéliard",IF(Paramètres!$E$3=Paramètres!$A$24,"Belfort","Franche-Comté")),IF(COUNTIF(Paramètres!J:J,E697)=1,IF(Paramètres!$E$3=Paramètres!$A$25,"Franche-Comté","Haute-Saône"),IF(COUNTIF(Paramètres!K:K,E697)=1,IF(Paramètres!$E$3=Paramètres!$A$25,"Franche-Comté","Jura"),IF(COUNTIF(Paramètres!G:G,E697)=1,IF(Paramètres!$E$3=Paramètres!$A$23,"Besançon",IF(Paramètres!$E$3=Paramètres!$A$24,"Doubs","Franche-Comté")),"*** INCONNU ***"))))))</f>
        <v>Franche-Comté</v>
      </c>
      <c r="G697" s="37">
        <f>LOOKUP(Z697-Paramètres!$E$1,Paramètres!$A$1:$A$20)</f>
        <v>-15</v>
      </c>
      <c r="H697" s="37" t="str">
        <f>LOOKUP(G697,Paramètres!$A$1:$B$20)</f>
        <v>C2</v>
      </c>
      <c r="I697" s="37">
        <f t="shared" si="110"/>
        <v>5</v>
      </c>
      <c r="J697" s="116">
        <v>579</v>
      </c>
      <c r="K697" s="25" t="s">
        <v>72</v>
      </c>
      <c r="L697" s="47" t="s">
        <v>229</v>
      </c>
      <c r="M697" s="47" t="s">
        <v>194</v>
      </c>
      <c r="N697" s="25" t="s">
        <v>229</v>
      </c>
      <c r="O697" s="88" t="str">
        <f t="shared" si="111"/>
        <v>1E50F</v>
      </c>
      <c r="P697" s="56">
        <f t="shared" si="112"/>
        <v>30000000</v>
      </c>
      <c r="Q697" s="56">
        <f t="shared" si="113"/>
        <v>35000000</v>
      </c>
      <c r="R697" s="56">
        <f t="shared" si="114"/>
        <v>50000000</v>
      </c>
      <c r="S697" s="56">
        <f t="shared" si="115"/>
        <v>35000000</v>
      </c>
      <c r="T697" s="56">
        <f t="shared" si="116"/>
        <v>150000000</v>
      </c>
      <c r="U697" s="57" t="str">
        <f t="shared" si="117"/>
        <v>1E</v>
      </c>
      <c r="V697" s="58">
        <f t="shared" si="118"/>
        <v>50000000</v>
      </c>
      <c r="W697" s="57" t="str">
        <f t="shared" si="119"/>
        <v>1E50F</v>
      </c>
      <c r="X697" s="58">
        <f t="shared" si="120"/>
        <v>0</v>
      </c>
      <c r="Y697" s="36" t="str">
        <f ca="1">LOOKUP(G697,Paramètres!$A$1:$A$20,Paramètres!$C$1:$C$21)</f>
        <v>-15</v>
      </c>
      <c r="Z697" s="25">
        <v>2001</v>
      </c>
      <c r="AA697" s="25"/>
      <c r="AB697" s="59"/>
      <c r="AC697" s="42"/>
      <c r="AD697" s="42" t="str">
        <f>IF(ISNA(VLOOKUP(D697,'Liste en forme Garçons'!$C:$C,1,FALSE)),"","*")</f>
        <v/>
      </c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</row>
    <row r="698" spans="1:46" s="43" customFormat="1" x14ac:dyDescent="0.35">
      <c r="A698" s="65"/>
      <c r="B698" s="32" t="s">
        <v>127</v>
      </c>
      <c r="C698" s="32" t="s">
        <v>762</v>
      </c>
      <c r="D698" s="138" t="s">
        <v>1403</v>
      </c>
      <c r="E698" s="49" t="s">
        <v>842</v>
      </c>
      <c r="F698" s="97" t="str">
        <f>IF(E698="","",IF(COUNTIF(Paramètres!H:H,E698)=1,IF(Paramètres!$E$3=Paramètres!$A$23,"Belfort/Montbéliard",IF(Paramètres!$E$3=Paramètres!$A$24,"Doubs","Franche-Comté")),IF(COUNTIF(Paramètres!I:I,E698)=1,IF(Paramètres!$E$3=Paramètres!$A$23,"Belfort/Montbéliard",IF(Paramètres!$E$3=Paramètres!$A$24,"Belfort","Franche-Comté")),IF(COUNTIF(Paramètres!J:J,E698)=1,IF(Paramètres!$E$3=Paramètres!$A$25,"Franche-Comté","Haute-Saône"),IF(COUNTIF(Paramètres!K:K,E698)=1,IF(Paramètres!$E$3=Paramètres!$A$25,"Franche-Comté","Jura"),IF(COUNTIF(Paramètres!G:G,E698)=1,IF(Paramètres!$E$3=Paramètres!$A$23,"Besançon",IF(Paramètres!$E$3=Paramètres!$A$24,"Doubs","Franche-Comté")),"*** INCONNU ***"))))))</f>
        <v>Franche-Comté</v>
      </c>
      <c r="G698" s="37">
        <f>LOOKUP(Z698-Paramètres!$E$1,Paramètres!$A$1:$A$20)</f>
        <v>-15</v>
      </c>
      <c r="H698" s="37" t="str">
        <f>LOOKUP(G698,Paramètres!$A$1:$B$20)</f>
        <v>C2</v>
      </c>
      <c r="I698" s="37">
        <f t="shared" si="110"/>
        <v>5</v>
      </c>
      <c r="J698" s="116">
        <v>534</v>
      </c>
      <c r="K698" s="47" t="s">
        <v>72</v>
      </c>
      <c r="L698" s="47" t="s">
        <v>72</v>
      </c>
      <c r="M698" s="25" t="s">
        <v>192</v>
      </c>
      <c r="N698" s="25" t="s">
        <v>194</v>
      </c>
      <c r="O698" s="88" t="str">
        <f t="shared" si="111"/>
        <v>1E30F</v>
      </c>
      <c r="P698" s="56">
        <f t="shared" si="112"/>
        <v>30000000</v>
      </c>
      <c r="Q698" s="56">
        <f t="shared" si="113"/>
        <v>30000000</v>
      </c>
      <c r="R698" s="56">
        <f t="shared" si="114"/>
        <v>20000000</v>
      </c>
      <c r="S698" s="56">
        <f t="shared" si="115"/>
        <v>50000000</v>
      </c>
      <c r="T698" s="56">
        <f t="shared" si="116"/>
        <v>130000000</v>
      </c>
      <c r="U698" s="57" t="str">
        <f t="shared" si="117"/>
        <v>1E</v>
      </c>
      <c r="V698" s="58">
        <f t="shared" si="118"/>
        <v>30000000</v>
      </c>
      <c r="W698" s="57" t="str">
        <f t="shared" si="119"/>
        <v>1E30F</v>
      </c>
      <c r="X698" s="58">
        <f t="shared" si="120"/>
        <v>0</v>
      </c>
      <c r="Y698" s="36" t="str">
        <f ca="1">LOOKUP(G698,Paramètres!$A$1:$A$20,Paramètres!$C$1:$C$21)</f>
        <v>-15</v>
      </c>
      <c r="Z698" s="25">
        <v>2001</v>
      </c>
      <c r="AA698" s="25"/>
      <c r="AB698" s="59"/>
      <c r="AC698" s="42"/>
      <c r="AD698" s="42" t="str">
        <f>IF(ISNA(VLOOKUP(D698,'Liste en forme Garçons'!$C:$C,1,FALSE)),"","*")</f>
        <v/>
      </c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</row>
    <row r="699" spans="1:46" s="43" customFormat="1" x14ac:dyDescent="0.35">
      <c r="A699" s="65"/>
      <c r="B699" s="32" t="s">
        <v>885</v>
      </c>
      <c r="C699" s="32" t="s">
        <v>947</v>
      </c>
      <c r="D699" s="138" t="s">
        <v>1319</v>
      </c>
      <c r="E699" s="33" t="s">
        <v>1017</v>
      </c>
      <c r="F699" s="97" t="str">
        <f>IF(E699="","",IF(COUNTIF(Paramètres!H:H,E699)=1,IF(Paramètres!$E$3=Paramètres!$A$23,"Belfort/Montbéliard",IF(Paramètres!$E$3=Paramètres!$A$24,"Doubs","Franche-Comté")),IF(COUNTIF(Paramètres!I:I,E699)=1,IF(Paramètres!$E$3=Paramètres!$A$23,"Belfort/Montbéliard",IF(Paramètres!$E$3=Paramètres!$A$24,"Belfort","Franche-Comté")),IF(COUNTIF(Paramètres!J:J,E699)=1,IF(Paramètres!$E$3=Paramètres!$A$25,"Franche-Comté","Haute-Saône"),IF(COUNTIF(Paramètres!K:K,E699)=1,IF(Paramètres!$E$3=Paramètres!$A$25,"Franche-Comté","Jura"),IF(COUNTIF(Paramètres!G:G,E699)=1,IF(Paramètres!$E$3=Paramètres!$A$23,"Besançon",IF(Paramètres!$E$3=Paramètres!$A$24,"Doubs","Franche-Comté")),"*** INCONNU ***"))))))</f>
        <v>Franche-Comté</v>
      </c>
      <c r="G699" s="37">
        <f>LOOKUP(Z699-Paramètres!$E$1,Paramètres!$A$1:$A$20)</f>
        <v>-15</v>
      </c>
      <c r="H699" s="37" t="str">
        <f>LOOKUP(G699,Paramètres!$A$1:$B$20)</f>
        <v>C2</v>
      </c>
      <c r="I699" s="37">
        <f t="shared" si="110"/>
        <v>5</v>
      </c>
      <c r="J699" s="116">
        <v>500</v>
      </c>
      <c r="K699" s="25" t="s">
        <v>192</v>
      </c>
      <c r="L699" s="47">
        <v>0</v>
      </c>
      <c r="M699" s="47">
        <v>0</v>
      </c>
      <c r="N699" s="25" t="s">
        <v>195</v>
      </c>
      <c r="O699" s="88" t="str">
        <f t="shared" si="111"/>
        <v>35F</v>
      </c>
      <c r="P699" s="56">
        <f t="shared" si="112"/>
        <v>20000000</v>
      </c>
      <c r="Q699" s="56">
        <f t="shared" si="113"/>
        <v>0</v>
      </c>
      <c r="R699" s="56">
        <f t="shared" si="114"/>
        <v>0</v>
      </c>
      <c r="S699" s="56">
        <f t="shared" si="115"/>
        <v>15000000</v>
      </c>
      <c r="T699" s="56">
        <f t="shared" si="116"/>
        <v>35000000</v>
      </c>
      <c r="U699" s="57" t="str">
        <f t="shared" si="117"/>
        <v>35F</v>
      </c>
      <c r="V699" s="58">
        <f t="shared" si="118"/>
        <v>0</v>
      </c>
      <c r="W699" s="57" t="str">
        <f t="shared" si="119"/>
        <v>35F</v>
      </c>
      <c r="X699" s="58">
        <f t="shared" si="120"/>
        <v>0</v>
      </c>
      <c r="Y699" s="36" t="str">
        <f ca="1">LOOKUP(G699,Paramètres!$A$1:$A$20,Paramètres!$C$1:$C$21)</f>
        <v>-15</v>
      </c>
      <c r="Z699" s="25">
        <v>2001</v>
      </c>
      <c r="AA699" s="25"/>
      <c r="AB699" s="59"/>
      <c r="AC699" s="42"/>
      <c r="AD699" s="42" t="str">
        <f>IF(ISNA(VLOOKUP(D699,'Liste en forme Garçons'!$C:$C,1,FALSE)),"","*")</f>
        <v/>
      </c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</row>
    <row r="700" spans="1:46" s="43" customFormat="1" x14ac:dyDescent="0.35">
      <c r="A700" s="65"/>
      <c r="B700" s="32" t="s">
        <v>391</v>
      </c>
      <c r="C700" s="32" t="s">
        <v>390</v>
      </c>
      <c r="D700" s="138" t="s">
        <v>1659</v>
      </c>
      <c r="E700" s="49" t="s">
        <v>334</v>
      </c>
      <c r="F700" s="97" t="str">
        <f>IF(E700="","",IF(COUNTIF(Paramètres!H:H,E700)=1,IF(Paramètres!$E$3=Paramètres!$A$23,"Belfort/Montbéliard",IF(Paramètres!$E$3=Paramètres!$A$24,"Doubs","Franche-Comté")),IF(COUNTIF(Paramètres!I:I,E700)=1,IF(Paramètres!$E$3=Paramètres!$A$23,"Belfort/Montbéliard",IF(Paramètres!$E$3=Paramètres!$A$24,"Belfort","Franche-Comté")),IF(COUNTIF(Paramètres!J:J,E700)=1,IF(Paramètres!$E$3=Paramètres!$A$25,"Franche-Comté","Haute-Saône"),IF(COUNTIF(Paramètres!K:K,E700)=1,IF(Paramètres!$E$3=Paramètres!$A$25,"Franche-Comté","Jura"),IF(COUNTIF(Paramètres!G:G,E700)=1,IF(Paramètres!$E$3=Paramètres!$A$23,"Besançon",IF(Paramètres!$E$3=Paramètres!$A$24,"Doubs","Franche-Comté")),"*** INCONNU ***"))))))</f>
        <v>Franche-Comté</v>
      </c>
      <c r="G700" s="37">
        <f>LOOKUP(Z700-Paramètres!$E$1,Paramètres!$A$1:$A$20)</f>
        <v>-14</v>
      </c>
      <c r="H700" s="37" t="str">
        <f>LOOKUP(G700,Paramètres!$A$1:$B$20)</f>
        <v>C1</v>
      </c>
      <c r="I700" s="37">
        <f t="shared" si="110"/>
        <v>6</v>
      </c>
      <c r="J700" s="116">
        <v>642</v>
      </c>
      <c r="K700" s="25" t="s">
        <v>231</v>
      </c>
      <c r="L700" s="25" t="s">
        <v>73</v>
      </c>
      <c r="M700" s="25" t="s">
        <v>237</v>
      </c>
      <c r="N700" s="25" t="s">
        <v>236</v>
      </c>
      <c r="O700" s="88" t="str">
        <f t="shared" si="111"/>
        <v>8F85G</v>
      </c>
      <c r="P700" s="56">
        <f t="shared" si="112"/>
        <v>7000000</v>
      </c>
      <c r="Q700" s="56">
        <f t="shared" si="113"/>
        <v>800000</v>
      </c>
      <c r="R700" s="56">
        <f t="shared" si="114"/>
        <v>400000</v>
      </c>
      <c r="S700" s="56">
        <f t="shared" si="115"/>
        <v>650000</v>
      </c>
      <c r="T700" s="56">
        <f t="shared" si="116"/>
        <v>8850000</v>
      </c>
      <c r="U700" s="57" t="str">
        <f t="shared" si="117"/>
        <v>8F</v>
      </c>
      <c r="V700" s="58">
        <f t="shared" si="118"/>
        <v>850000</v>
      </c>
      <c r="W700" s="57" t="str">
        <f t="shared" si="119"/>
        <v>8F85G</v>
      </c>
      <c r="X700" s="58">
        <f t="shared" si="120"/>
        <v>0</v>
      </c>
      <c r="Y700" s="36" t="str">
        <f ca="1">LOOKUP(G700,Paramètres!$A$1:$A$20,Paramètres!$C$1:$C$21)</f>
        <v>-15</v>
      </c>
      <c r="Z700" s="25">
        <v>2002</v>
      </c>
      <c r="AA700" s="25"/>
      <c r="AB700" s="59"/>
      <c r="AC700" s="42"/>
      <c r="AD700" s="42" t="str">
        <f>IF(ISNA(VLOOKUP(D700,'Liste en forme Garçons'!$C:$C,1,FALSE)),"","*")</f>
        <v/>
      </c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</row>
    <row r="701" spans="1:46" s="43" customFormat="1" x14ac:dyDescent="0.35">
      <c r="A701" s="65"/>
      <c r="B701" s="32" t="s">
        <v>298</v>
      </c>
      <c r="C701" s="32" t="s">
        <v>808</v>
      </c>
      <c r="D701" s="138" t="s">
        <v>1409</v>
      </c>
      <c r="E701" s="49" t="s">
        <v>864</v>
      </c>
      <c r="F701" s="97" t="str">
        <f>IF(E701="","",IF(COUNTIF(Paramètres!H:H,E701)=1,IF(Paramètres!$E$3=Paramètres!$A$23,"Belfort/Montbéliard",IF(Paramètres!$E$3=Paramètres!$A$24,"Doubs","Franche-Comté")),IF(COUNTIF(Paramètres!I:I,E701)=1,IF(Paramètres!$E$3=Paramètres!$A$23,"Belfort/Montbéliard",IF(Paramètres!$E$3=Paramètres!$A$24,"Belfort","Franche-Comté")),IF(COUNTIF(Paramètres!J:J,E701)=1,IF(Paramètres!$E$3=Paramètres!$A$25,"Franche-Comté","Haute-Saône"),IF(COUNTIF(Paramètres!K:K,E701)=1,IF(Paramètres!$E$3=Paramètres!$A$25,"Franche-Comté","Jura"),IF(COUNTIF(Paramètres!G:G,E701)=1,IF(Paramètres!$E$3=Paramètres!$A$23,"Besançon",IF(Paramètres!$E$3=Paramètres!$A$24,"Doubs","Franche-Comté")),"*** INCONNU ***"))))))</f>
        <v>Franche-Comté</v>
      </c>
      <c r="G701" s="37">
        <f>LOOKUP(Z701-Paramètres!$E$1,Paramètres!$A$1:$A$20)</f>
        <v>-15</v>
      </c>
      <c r="H701" s="37" t="str">
        <f>LOOKUP(G701,Paramètres!$A$1:$B$20)</f>
        <v>C2</v>
      </c>
      <c r="I701" s="37">
        <f t="shared" si="110"/>
        <v>5</v>
      </c>
      <c r="J701" s="116">
        <v>500</v>
      </c>
      <c r="K701" s="47" t="s">
        <v>232</v>
      </c>
      <c r="L701" s="47">
        <v>0</v>
      </c>
      <c r="M701" s="25">
        <v>0</v>
      </c>
      <c r="N701" s="25">
        <v>0</v>
      </c>
      <c r="O701" s="88" t="str">
        <f t="shared" si="111"/>
        <v>5F</v>
      </c>
      <c r="P701" s="56">
        <f t="shared" si="112"/>
        <v>5000000</v>
      </c>
      <c r="Q701" s="56">
        <f t="shared" si="113"/>
        <v>0</v>
      </c>
      <c r="R701" s="56">
        <f t="shared" si="114"/>
        <v>0</v>
      </c>
      <c r="S701" s="56">
        <f t="shared" si="115"/>
        <v>0</v>
      </c>
      <c r="T701" s="56">
        <f t="shared" si="116"/>
        <v>5000000</v>
      </c>
      <c r="U701" s="57" t="str">
        <f t="shared" si="117"/>
        <v>5F</v>
      </c>
      <c r="V701" s="58">
        <f t="shared" si="118"/>
        <v>0</v>
      </c>
      <c r="W701" s="57" t="str">
        <f t="shared" si="119"/>
        <v>5F</v>
      </c>
      <c r="X701" s="58">
        <f t="shared" si="120"/>
        <v>0</v>
      </c>
      <c r="Y701" s="36" t="str">
        <f ca="1">LOOKUP(G701,Paramètres!$A$1:$A$20,Paramètres!$C$1:$C$21)</f>
        <v>-15</v>
      </c>
      <c r="Z701" s="25">
        <v>2001</v>
      </c>
      <c r="AA701" s="25"/>
      <c r="AB701" s="59"/>
      <c r="AC701" s="42"/>
      <c r="AD701" s="42" t="str">
        <f>IF(ISNA(VLOOKUP(D701,'Liste en forme Garçons'!$C:$C,1,FALSE)),"","*")</f>
        <v/>
      </c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</row>
    <row r="702" spans="1:46" s="43" customFormat="1" x14ac:dyDescent="0.35">
      <c r="A702" s="65"/>
      <c r="B702" s="32" t="s">
        <v>474</v>
      </c>
      <c r="C702" s="32" t="s">
        <v>473</v>
      </c>
      <c r="D702" s="138" t="s">
        <v>1713</v>
      </c>
      <c r="E702" s="33" t="s">
        <v>58</v>
      </c>
      <c r="F702" s="97" t="str">
        <f>IF(E702="","",IF(COUNTIF(Paramètres!H:H,E702)=1,IF(Paramètres!$E$3=Paramètres!$A$23,"Belfort/Montbéliard",IF(Paramètres!$E$3=Paramètres!$A$24,"Doubs","Franche-Comté")),IF(COUNTIF(Paramètres!I:I,E702)=1,IF(Paramètres!$E$3=Paramètres!$A$23,"Belfort/Montbéliard",IF(Paramètres!$E$3=Paramètres!$A$24,"Belfort","Franche-Comté")),IF(COUNTIF(Paramètres!J:J,E702)=1,IF(Paramètres!$E$3=Paramètres!$A$25,"Franche-Comté","Haute-Saône"),IF(COUNTIF(Paramètres!K:K,E702)=1,IF(Paramètres!$E$3=Paramètres!$A$25,"Franche-Comté","Jura"),IF(COUNTIF(Paramètres!G:G,E702)=1,IF(Paramètres!$E$3=Paramètres!$A$23,"Besançon",IF(Paramètres!$E$3=Paramètres!$A$24,"Doubs","Franche-Comté")),"*** INCONNU ***"))))))</f>
        <v>Franche-Comté</v>
      </c>
      <c r="G702" s="37">
        <f>LOOKUP(Z702-Paramètres!$E$1,Paramètres!$A$1:$A$20)</f>
        <v>-14</v>
      </c>
      <c r="H702" s="37" t="str">
        <f>LOOKUP(G702,Paramètres!$A$1:$B$20)</f>
        <v>C1</v>
      </c>
      <c r="I702" s="37">
        <f t="shared" si="110"/>
        <v>6</v>
      </c>
      <c r="J702" s="116">
        <v>603</v>
      </c>
      <c r="K702" s="47" t="s">
        <v>233</v>
      </c>
      <c r="L702" s="47" t="s">
        <v>180</v>
      </c>
      <c r="M702" s="47" t="s">
        <v>180</v>
      </c>
      <c r="N702" s="47" t="s">
        <v>237</v>
      </c>
      <c r="O702" s="88" t="str">
        <f t="shared" si="111"/>
        <v>5F</v>
      </c>
      <c r="P702" s="56">
        <f t="shared" si="112"/>
        <v>4000000</v>
      </c>
      <c r="Q702" s="56">
        <f t="shared" si="113"/>
        <v>300000</v>
      </c>
      <c r="R702" s="56">
        <f t="shared" si="114"/>
        <v>300000</v>
      </c>
      <c r="S702" s="56">
        <f t="shared" si="115"/>
        <v>400000</v>
      </c>
      <c r="T702" s="56">
        <f t="shared" si="116"/>
        <v>5000000</v>
      </c>
      <c r="U702" s="57" t="str">
        <f t="shared" si="117"/>
        <v>5F</v>
      </c>
      <c r="V702" s="58">
        <f t="shared" si="118"/>
        <v>0</v>
      </c>
      <c r="W702" s="57" t="str">
        <f t="shared" si="119"/>
        <v>5F</v>
      </c>
      <c r="X702" s="58">
        <f t="shared" si="120"/>
        <v>0</v>
      </c>
      <c r="Y702" s="36" t="str">
        <f ca="1">LOOKUP(G702,Paramètres!$A$1:$A$20,Paramètres!$C$1:$C$21)</f>
        <v>-15</v>
      </c>
      <c r="Z702" s="25">
        <v>2002</v>
      </c>
      <c r="AA702" s="25"/>
      <c r="AB702" s="59"/>
      <c r="AC702" s="42"/>
      <c r="AD702" s="42" t="str">
        <f>IF(ISNA(VLOOKUP(D702,'Liste en forme Garçons'!$C:$C,1,FALSE)),"","*")</f>
        <v/>
      </c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</row>
    <row r="703" spans="1:46" s="43" customFormat="1" x14ac:dyDescent="0.35">
      <c r="A703" s="65"/>
      <c r="B703" s="32" t="s">
        <v>66</v>
      </c>
      <c r="C703" s="32" t="s">
        <v>557</v>
      </c>
      <c r="D703" s="138" t="s">
        <v>1806</v>
      </c>
      <c r="E703" s="33" t="s">
        <v>2984</v>
      </c>
      <c r="F703" s="97" t="str">
        <f>IF(E703="","",IF(COUNTIF(Paramètres!H:H,E703)=1,IF(Paramètres!$E$3=Paramètres!$A$23,"Belfort/Montbéliard",IF(Paramètres!$E$3=Paramètres!$A$24,"Doubs","Franche-Comté")),IF(COUNTIF(Paramètres!I:I,E703)=1,IF(Paramètres!$E$3=Paramètres!$A$23,"Belfort/Montbéliard",IF(Paramètres!$E$3=Paramètres!$A$24,"Belfort","Franche-Comté")),IF(COUNTIF(Paramètres!J:J,E703)=1,IF(Paramètres!$E$3=Paramètres!$A$25,"Franche-Comté","Haute-Saône"),IF(COUNTIF(Paramètres!K:K,E703)=1,IF(Paramètres!$E$3=Paramètres!$A$25,"Franche-Comté","Jura"),IF(COUNTIF(Paramètres!G:G,E703)=1,IF(Paramètres!$E$3=Paramètres!$A$23,"Besançon",IF(Paramètres!$E$3=Paramètres!$A$24,"Doubs","Franche-Comté")),"*** INCONNU ***"))))))</f>
        <v>Franche-Comté</v>
      </c>
      <c r="G703" s="37">
        <f>LOOKUP(Z703-Paramètres!$E$1,Paramètres!$A$1:$A$20)</f>
        <v>-15</v>
      </c>
      <c r="H703" s="37" t="str">
        <f>LOOKUP(G703,Paramètres!$A$1:$B$20)</f>
        <v>C2</v>
      </c>
      <c r="I703" s="37">
        <f t="shared" si="110"/>
        <v>5</v>
      </c>
      <c r="J703" s="116">
        <v>507</v>
      </c>
      <c r="K703" s="90" t="s">
        <v>233</v>
      </c>
      <c r="L703" s="90" t="s">
        <v>234</v>
      </c>
      <c r="M703" s="1" t="s">
        <v>231</v>
      </c>
      <c r="N703" s="1">
        <v>0</v>
      </c>
      <c r="O703" s="37" t="str">
        <f t="shared" si="111"/>
        <v>14F</v>
      </c>
      <c r="P703" s="56">
        <f t="shared" si="112"/>
        <v>4000000</v>
      </c>
      <c r="Q703" s="56">
        <f t="shared" si="113"/>
        <v>3000000</v>
      </c>
      <c r="R703" s="56">
        <f t="shared" si="114"/>
        <v>7000000</v>
      </c>
      <c r="S703" s="56">
        <f t="shared" si="115"/>
        <v>0</v>
      </c>
      <c r="T703" s="56">
        <f t="shared" si="116"/>
        <v>14000000</v>
      </c>
      <c r="U703" s="57" t="str">
        <f t="shared" si="117"/>
        <v>14F</v>
      </c>
      <c r="V703" s="58">
        <f t="shared" si="118"/>
        <v>0</v>
      </c>
      <c r="W703" s="57" t="str">
        <f t="shared" si="119"/>
        <v>14F</v>
      </c>
      <c r="X703" s="58">
        <f t="shared" si="120"/>
        <v>0</v>
      </c>
      <c r="Y703" s="36" t="str">
        <f ca="1">LOOKUP(G703,Paramètres!$A$1:$A$20,Paramètres!$C$1:$C$21)</f>
        <v>-15</v>
      </c>
      <c r="Z703" s="25">
        <v>2001</v>
      </c>
      <c r="AA703" s="25"/>
      <c r="AB703" s="59"/>
      <c r="AC703" s="42"/>
      <c r="AD703" s="42" t="str">
        <f>IF(ISNA(VLOOKUP(D703,'Liste en forme Garçons'!$C:$C,1,FALSE)),"","*")</f>
        <v/>
      </c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</row>
    <row r="704" spans="1:46" s="43" customFormat="1" x14ac:dyDescent="0.35">
      <c r="A704" s="65"/>
      <c r="B704" s="32" t="s">
        <v>176</v>
      </c>
      <c r="C704" s="32" t="s">
        <v>177</v>
      </c>
      <c r="D704" s="138" t="s">
        <v>1704</v>
      </c>
      <c r="E704" s="33" t="s">
        <v>70</v>
      </c>
      <c r="F704" s="97" t="str">
        <f>IF(E704="","",IF(COUNTIF(Paramètres!H:H,E704)=1,IF(Paramètres!$E$3=Paramètres!$A$23,"Belfort/Montbéliard",IF(Paramètres!$E$3=Paramètres!$A$24,"Doubs","Franche-Comté")),IF(COUNTIF(Paramètres!I:I,E704)=1,IF(Paramètres!$E$3=Paramètres!$A$23,"Belfort/Montbéliard",IF(Paramètres!$E$3=Paramètres!$A$24,"Belfort","Franche-Comté")),IF(COUNTIF(Paramètres!J:J,E704)=1,IF(Paramètres!$E$3=Paramètres!$A$25,"Franche-Comté","Haute-Saône"),IF(COUNTIF(Paramètres!K:K,E704)=1,IF(Paramètres!$E$3=Paramètres!$A$25,"Franche-Comté","Jura"),IF(COUNTIF(Paramètres!G:G,E704)=1,IF(Paramètres!$E$3=Paramètres!$A$23,"Besançon",IF(Paramètres!$E$3=Paramètres!$A$24,"Doubs","Franche-Comté")),"*** INCONNU ***"))))))</f>
        <v>Franche-Comté</v>
      </c>
      <c r="G704" s="37">
        <f>LOOKUP(Z704-Paramètres!$E$1,Paramètres!$A$1:$A$20)</f>
        <v>-15</v>
      </c>
      <c r="H704" s="37" t="str">
        <f>LOOKUP(G704,Paramètres!$A$1:$B$20)</f>
        <v>C2</v>
      </c>
      <c r="I704" s="37">
        <f t="shared" si="110"/>
        <v>5</v>
      </c>
      <c r="J704" s="116">
        <v>595</v>
      </c>
      <c r="K704" s="25" t="s">
        <v>234</v>
      </c>
      <c r="L704" s="47">
        <v>0</v>
      </c>
      <c r="M704" s="115" t="s">
        <v>236</v>
      </c>
      <c r="N704" s="47" t="s">
        <v>73</v>
      </c>
      <c r="O704" s="88" t="str">
        <f t="shared" si="111"/>
        <v>4F45G</v>
      </c>
      <c r="P704" s="56">
        <f t="shared" si="112"/>
        <v>3000000</v>
      </c>
      <c r="Q704" s="56">
        <f t="shared" si="113"/>
        <v>0</v>
      </c>
      <c r="R704" s="56">
        <f t="shared" si="114"/>
        <v>650000</v>
      </c>
      <c r="S704" s="56">
        <f t="shared" si="115"/>
        <v>800000</v>
      </c>
      <c r="T704" s="56">
        <f t="shared" si="116"/>
        <v>4450000</v>
      </c>
      <c r="U704" s="57" t="str">
        <f t="shared" si="117"/>
        <v>4F</v>
      </c>
      <c r="V704" s="58">
        <f t="shared" si="118"/>
        <v>450000</v>
      </c>
      <c r="W704" s="57" t="str">
        <f t="shared" si="119"/>
        <v>4F45G</v>
      </c>
      <c r="X704" s="58">
        <f t="shared" si="120"/>
        <v>0</v>
      </c>
      <c r="Y704" s="36" t="str">
        <f ca="1">LOOKUP(G704,Paramètres!$A$1:$A$20,Paramètres!$C$1:$C$21)</f>
        <v>-15</v>
      </c>
      <c r="Z704" s="25">
        <v>2001</v>
      </c>
      <c r="AA704" s="25"/>
      <c r="AB704" s="59"/>
      <c r="AC704" s="42"/>
      <c r="AD704" s="42" t="str">
        <f>IF(ISNA(VLOOKUP(D704,'Liste en forme Garçons'!$C:$C,1,FALSE)),"","*")</f>
        <v/>
      </c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</row>
    <row r="705" spans="1:46" s="43" customFormat="1" x14ac:dyDescent="0.35">
      <c r="A705" s="65"/>
      <c r="B705" s="32" t="s">
        <v>80</v>
      </c>
      <c r="C705" s="32" t="s">
        <v>968</v>
      </c>
      <c r="D705" s="138" t="s">
        <v>1310</v>
      </c>
      <c r="E705" s="33" t="s">
        <v>1125</v>
      </c>
      <c r="F705" s="97" t="str">
        <f>IF(E705="","",IF(COUNTIF(Paramètres!H:H,E705)=1,IF(Paramètres!$E$3=Paramètres!$A$23,"Belfort/Montbéliard",IF(Paramètres!$E$3=Paramètres!$A$24,"Doubs","Franche-Comté")),IF(COUNTIF(Paramètres!I:I,E705)=1,IF(Paramètres!$E$3=Paramètres!$A$23,"Belfort/Montbéliard",IF(Paramètres!$E$3=Paramètres!$A$24,"Belfort","Franche-Comté")),IF(COUNTIF(Paramètres!J:J,E705)=1,IF(Paramètres!$E$3=Paramètres!$A$25,"Franche-Comté","Haute-Saône"),IF(COUNTIF(Paramètres!K:K,E705)=1,IF(Paramètres!$E$3=Paramètres!$A$25,"Franche-Comté","Jura"),IF(COUNTIF(Paramètres!G:G,E705)=1,IF(Paramètres!$E$3=Paramètres!$A$23,"Besançon",IF(Paramètres!$E$3=Paramètres!$A$24,"Doubs","Franche-Comté")),"*** INCONNU ***"))))))</f>
        <v>Franche-Comté</v>
      </c>
      <c r="G705" s="37">
        <f>LOOKUP(Z705-Paramètres!$E$1,Paramètres!$A$1:$A$20)</f>
        <v>-15</v>
      </c>
      <c r="H705" s="37" t="str">
        <f>LOOKUP(G705,Paramètres!$A$1:$B$20)</f>
        <v>C2</v>
      </c>
      <c r="I705" s="37">
        <f t="shared" si="110"/>
        <v>5</v>
      </c>
      <c r="J705" s="116">
        <v>500</v>
      </c>
      <c r="K705" s="25" t="s">
        <v>235</v>
      </c>
      <c r="L705" s="47" t="s">
        <v>232</v>
      </c>
      <c r="M705" s="47">
        <v>0</v>
      </c>
      <c r="N705" s="25">
        <v>0</v>
      </c>
      <c r="O705" s="88" t="str">
        <f t="shared" si="111"/>
        <v>7F</v>
      </c>
      <c r="P705" s="56">
        <f t="shared" si="112"/>
        <v>2000000</v>
      </c>
      <c r="Q705" s="56">
        <f t="shared" si="113"/>
        <v>5000000</v>
      </c>
      <c r="R705" s="56">
        <f t="shared" si="114"/>
        <v>0</v>
      </c>
      <c r="S705" s="56">
        <f t="shared" si="115"/>
        <v>0</v>
      </c>
      <c r="T705" s="56">
        <f t="shared" si="116"/>
        <v>7000000</v>
      </c>
      <c r="U705" s="57" t="str">
        <f t="shared" si="117"/>
        <v>7F</v>
      </c>
      <c r="V705" s="58">
        <f t="shared" si="118"/>
        <v>0</v>
      </c>
      <c r="W705" s="57" t="str">
        <f t="shared" si="119"/>
        <v>7F</v>
      </c>
      <c r="X705" s="58">
        <f t="shared" si="120"/>
        <v>0</v>
      </c>
      <c r="Y705" s="36" t="str">
        <f ca="1">LOOKUP(G705,Paramètres!$A$1:$A$20,Paramètres!$C$1:$C$21)</f>
        <v>-15</v>
      </c>
      <c r="Z705" s="25">
        <v>2001</v>
      </c>
      <c r="AA705" s="25"/>
      <c r="AB705" s="59"/>
      <c r="AC705" s="42"/>
      <c r="AD705" s="42" t="str">
        <f>IF(ISNA(VLOOKUP(D705,'Liste en forme Garçons'!$C:$C,1,FALSE)),"","*")</f>
        <v/>
      </c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</row>
    <row r="706" spans="1:46" s="43" customFormat="1" x14ac:dyDescent="0.35">
      <c r="A706" s="65"/>
      <c r="B706" s="32" t="s">
        <v>19</v>
      </c>
      <c r="C706" s="32" t="s">
        <v>974</v>
      </c>
      <c r="D706" s="138" t="s">
        <v>1269</v>
      </c>
      <c r="E706" s="33" t="s">
        <v>1009</v>
      </c>
      <c r="F706" s="97" t="str">
        <f>IF(E706="","",IF(COUNTIF(Paramètres!H:H,E706)=1,IF(Paramètres!$E$3=Paramètres!$A$23,"Belfort/Montbéliard",IF(Paramètres!$E$3=Paramètres!$A$24,"Doubs","Franche-Comté")),IF(COUNTIF(Paramètres!I:I,E706)=1,IF(Paramètres!$E$3=Paramètres!$A$23,"Belfort/Montbéliard",IF(Paramètres!$E$3=Paramètres!$A$24,"Belfort","Franche-Comté")),IF(COUNTIF(Paramètres!J:J,E706)=1,IF(Paramètres!$E$3=Paramètres!$A$25,"Franche-Comté","Haute-Saône"),IF(COUNTIF(Paramètres!K:K,E706)=1,IF(Paramètres!$E$3=Paramètres!$A$25,"Franche-Comté","Jura"),IF(COUNTIF(Paramètres!G:G,E706)=1,IF(Paramètres!$E$3=Paramètres!$A$23,"Besançon",IF(Paramètres!$E$3=Paramètres!$A$24,"Doubs","Franche-Comté")),"*** INCONNU ***"))))))</f>
        <v>Franche-Comté</v>
      </c>
      <c r="G706" s="37">
        <f>LOOKUP(Z706-Paramètres!$E$1,Paramètres!$A$1:$A$20)</f>
        <v>-14</v>
      </c>
      <c r="H706" s="37" t="str">
        <f>LOOKUP(G706,Paramètres!$A$1:$B$20)</f>
        <v>C1</v>
      </c>
      <c r="I706" s="37">
        <f t="shared" ref="I706:I769" si="121">INT(J706/100)</f>
        <v>5</v>
      </c>
      <c r="J706" s="116">
        <v>599</v>
      </c>
      <c r="K706" s="25" t="s">
        <v>225</v>
      </c>
      <c r="L706" s="47" t="s">
        <v>233</v>
      </c>
      <c r="M706" s="47" t="s">
        <v>225</v>
      </c>
      <c r="N706" s="25" t="s">
        <v>234</v>
      </c>
      <c r="O706" s="88" t="str">
        <f t="shared" ref="O706:O769" si="122">IF(X706&gt;0,CONCATENATE(W706,INT(X706/POWER(10,INT(LOG10(X706)/2)*2)),CHAR(73-INT(LOG10(X706)/2))),W706)</f>
        <v>9F</v>
      </c>
      <c r="P706" s="56">
        <f t="shared" ref="P706:P769" si="123">POWER(10,(73-CODE(IF(OR(K706=0,K706="",K706="Ni"),"Z",RIGHT(UPPER(K706)))))*2)*IF(OR(K706=0,K706="",K706="Ni"),0,VALUE(LEFT(K706,LEN(K706)-1)))</f>
        <v>1000000</v>
      </c>
      <c r="Q706" s="56">
        <f t="shared" ref="Q706:Q769" si="124">POWER(10,(73-CODE(IF(OR(L706=0,L706="",L706="Ni"),"Z",RIGHT(UPPER(L706)))))*2)*IF(OR(L706=0,L706="",L706="Ni"),0,VALUE(LEFT(L706,LEN(L706)-1)))</f>
        <v>4000000</v>
      </c>
      <c r="R706" s="56">
        <f t="shared" ref="R706:R769" si="125">POWER(10,(73-CODE(IF(OR(M706=0,M706="",M706="Ni"),"Z",RIGHT(UPPER(M706)))))*2)*IF(OR(M706=0,M706="",M706="Ni"),0,VALUE(LEFT(M706,LEN(M706)-1)))</f>
        <v>1000000</v>
      </c>
      <c r="S706" s="56">
        <f t="shared" ref="S706:S769" si="126">POWER(10,(73-CODE(IF(OR(N706=0,N706="",N706="Ni"),"Z",RIGHT(UPPER(N706)))))*2)*IF(OR(N706=0,N706="",N706="Ni"),0,VALUE(LEFT(N706,LEN(N706)-1)))</f>
        <v>3000000</v>
      </c>
      <c r="T706" s="56">
        <f t="shared" ref="T706:T769" si="127">P706+Q706+R706+S706</f>
        <v>9000000</v>
      </c>
      <c r="U706" s="57" t="str">
        <f t="shared" ref="U706:U769" si="128">IF(T706&gt;0,CONCATENATE(INT(T706/POWER(10,INT(MIN(LOG10(T706),16)/2)*2)),CHAR(73-INT(MIN(LOG10(T706),16)/2))),"0")</f>
        <v>9F</v>
      </c>
      <c r="V706" s="58">
        <f t="shared" ref="V706:V769" si="129">IF(T706&gt;0,T706-INT(T706/POWER(10,INT(MIN(LOG10(T706),16)/2)*2))*POWER(10,INT(MIN(LOG10(T706),16)/2)*2),0)</f>
        <v>0</v>
      </c>
      <c r="W706" s="57" t="str">
        <f t="shared" ref="W706:W769" si="130">IF(V706&gt;0,CONCATENATE(U706,INT(V706/POWER(10,INT(LOG10(V706)/2)*2)),CHAR(73-INT(LOG10(V706)/2))),U706)</f>
        <v>9F</v>
      </c>
      <c r="X706" s="58">
        <f t="shared" ref="X706:X769" si="131">IF(V706&gt;0,V706-INT(V706/POWER(10,INT(LOG10(V706)/2)*2))*POWER(10,INT(LOG10(V706)/2)*2),0)</f>
        <v>0</v>
      </c>
      <c r="Y706" s="36" t="str">
        <f ca="1">LOOKUP(G706,Paramètres!$A$1:$A$20,Paramètres!$C$1:$C$21)</f>
        <v>-15</v>
      </c>
      <c r="Z706" s="25">
        <v>2002</v>
      </c>
      <c r="AA706" s="25"/>
      <c r="AB706" s="59"/>
      <c r="AC706" s="42"/>
      <c r="AD706" s="42" t="str">
        <f>IF(ISNA(VLOOKUP(D706,'Liste en forme Garçons'!$C:$C,1,FALSE)),"","*")</f>
        <v/>
      </c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</row>
    <row r="707" spans="1:46" s="43" customFormat="1" x14ac:dyDescent="0.35">
      <c r="A707" s="65"/>
      <c r="B707" s="32" t="s">
        <v>140</v>
      </c>
      <c r="C707" s="32" t="s">
        <v>309</v>
      </c>
      <c r="D707" s="138" t="s">
        <v>1791</v>
      </c>
      <c r="E707" s="49" t="s">
        <v>1123</v>
      </c>
      <c r="F707" s="97" t="str">
        <f>IF(E707="","",IF(COUNTIF(Paramètres!H:H,E707)=1,IF(Paramètres!$E$3=Paramètres!$A$23,"Belfort/Montbéliard",IF(Paramètres!$E$3=Paramètres!$A$24,"Doubs","Franche-Comté")),IF(COUNTIF(Paramètres!I:I,E707)=1,IF(Paramètres!$E$3=Paramètres!$A$23,"Belfort/Montbéliard",IF(Paramètres!$E$3=Paramètres!$A$24,"Belfort","Franche-Comté")),IF(COUNTIF(Paramètres!J:J,E707)=1,IF(Paramètres!$E$3=Paramètres!$A$25,"Franche-Comté","Haute-Saône"),IF(COUNTIF(Paramètres!K:K,E707)=1,IF(Paramètres!$E$3=Paramètres!$A$25,"Franche-Comté","Jura"),IF(COUNTIF(Paramètres!G:G,E707)=1,IF(Paramètres!$E$3=Paramètres!$A$23,"Besançon",IF(Paramètres!$E$3=Paramètres!$A$24,"Doubs","Franche-Comté")),"*** INCONNU ***"))))))</f>
        <v>Franche-Comté</v>
      </c>
      <c r="G707" s="37">
        <f>LOOKUP(Z707-Paramètres!$E$1,Paramètres!$A$1:$A$20)</f>
        <v>-15</v>
      </c>
      <c r="H707" s="37" t="str">
        <f>LOOKUP(G707,Paramètres!$A$1:$B$20)</f>
        <v>C2</v>
      </c>
      <c r="I707" s="37">
        <f t="shared" si="121"/>
        <v>5</v>
      </c>
      <c r="J707" s="116">
        <v>500</v>
      </c>
      <c r="K707" s="25" t="s">
        <v>225</v>
      </c>
      <c r="L707" s="25" t="s">
        <v>235</v>
      </c>
      <c r="M707" s="25">
        <v>0</v>
      </c>
      <c r="N707" s="25" t="s">
        <v>233</v>
      </c>
      <c r="O707" s="88" t="str">
        <f t="shared" si="122"/>
        <v>7F</v>
      </c>
      <c r="P707" s="56">
        <f t="shared" si="123"/>
        <v>1000000</v>
      </c>
      <c r="Q707" s="56">
        <f t="shared" si="124"/>
        <v>2000000</v>
      </c>
      <c r="R707" s="56">
        <f t="shared" si="125"/>
        <v>0</v>
      </c>
      <c r="S707" s="56">
        <f t="shared" si="126"/>
        <v>4000000</v>
      </c>
      <c r="T707" s="56">
        <f t="shared" si="127"/>
        <v>7000000</v>
      </c>
      <c r="U707" s="57" t="str">
        <f t="shared" si="128"/>
        <v>7F</v>
      </c>
      <c r="V707" s="58">
        <f t="shared" si="129"/>
        <v>0</v>
      </c>
      <c r="W707" s="57" t="str">
        <f t="shared" si="130"/>
        <v>7F</v>
      </c>
      <c r="X707" s="58">
        <f t="shared" si="131"/>
        <v>0</v>
      </c>
      <c r="Y707" s="36" t="str">
        <f ca="1">LOOKUP(G707,Paramètres!$A$1:$A$20,Paramètres!$C$1:$C$21)</f>
        <v>-15</v>
      </c>
      <c r="Z707" s="25">
        <v>2001</v>
      </c>
      <c r="AA707" s="25"/>
      <c r="AB707" s="59"/>
      <c r="AC707" s="42"/>
      <c r="AD707" s="42" t="str">
        <f>IF(ISNA(VLOOKUP(D707,'Liste en forme Garçons'!$C:$C,1,FALSE)),"","*")</f>
        <v/>
      </c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</row>
    <row r="708" spans="1:46" s="43" customFormat="1" x14ac:dyDescent="0.35">
      <c r="A708" s="65"/>
      <c r="B708" s="32" t="s">
        <v>13</v>
      </c>
      <c r="C708" s="32" t="s">
        <v>769</v>
      </c>
      <c r="D708" s="138" t="s">
        <v>1439</v>
      </c>
      <c r="E708" s="49" t="s">
        <v>864</v>
      </c>
      <c r="F708" s="97" t="str">
        <f>IF(E708="","",IF(COUNTIF(Paramètres!H:H,E708)=1,IF(Paramètres!$E$3=Paramètres!$A$23,"Belfort/Montbéliard",IF(Paramètres!$E$3=Paramètres!$A$24,"Doubs","Franche-Comté")),IF(COUNTIF(Paramètres!I:I,E708)=1,IF(Paramètres!$E$3=Paramètres!$A$23,"Belfort/Montbéliard",IF(Paramètres!$E$3=Paramètres!$A$24,"Belfort","Franche-Comté")),IF(COUNTIF(Paramètres!J:J,E708)=1,IF(Paramètres!$E$3=Paramètres!$A$25,"Franche-Comté","Haute-Saône"),IF(COUNTIF(Paramètres!K:K,E708)=1,IF(Paramètres!$E$3=Paramètres!$A$25,"Franche-Comté","Jura"),IF(COUNTIF(Paramètres!G:G,E708)=1,IF(Paramètres!$E$3=Paramètres!$A$23,"Besançon",IF(Paramètres!$E$3=Paramètres!$A$24,"Doubs","Franche-Comté")),"*** INCONNU ***"))))))</f>
        <v>Franche-Comté</v>
      </c>
      <c r="G708" s="37">
        <f>LOOKUP(Z708-Paramètres!$E$1,Paramètres!$A$1:$A$20)</f>
        <v>-14</v>
      </c>
      <c r="H708" s="37" t="str">
        <f>LOOKUP(G708,Paramètres!$A$1:$B$20)</f>
        <v>C1</v>
      </c>
      <c r="I708" s="37">
        <f t="shared" si="121"/>
        <v>5</v>
      </c>
      <c r="J708" s="116">
        <v>542</v>
      </c>
      <c r="K708" s="47" t="s">
        <v>866</v>
      </c>
      <c r="L708" s="47" t="s">
        <v>193</v>
      </c>
      <c r="M708" s="25" t="s">
        <v>866</v>
      </c>
      <c r="N708" s="25" t="s">
        <v>866</v>
      </c>
      <c r="O708" s="88" t="str">
        <f t="shared" si="122"/>
        <v>2F75G</v>
      </c>
      <c r="P708" s="56">
        <f t="shared" si="123"/>
        <v>750000</v>
      </c>
      <c r="Q708" s="56">
        <f t="shared" si="124"/>
        <v>500000</v>
      </c>
      <c r="R708" s="56">
        <f t="shared" si="125"/>
        <v>750000</v>
      </c>
      <c r="S708" s="56">
        <f t="shared" si="126"/>
        <v>750000</v>
      </c>
      <c r="T708" s="56">
        <f t="shared" si="127"/>
        <v>2750000</v>
      </c>
      <c r="U708" s="57" t="str">
        <f t="shared" si="128"/>
        <v>2F</v>
      </c>
      <c r="V708" s="58">
        <f t="shared" si="129"/>
        <v>750000</v>
      </c>
      <c r="W708" s="57" t="str">
        <f t="shared" si="130"/>
        <v>2F75G</v>
      </c>
      <c r="X708" s="58">
        <f t="shared" si="131"/>
        <v>0</v>
      </c>
      <c r="Y708" s="36" t="str">
        <f ca="1">LOOKUP(G708,Paramètres!$A$1:$A$20,Paramètres!$C$1:$C$21)</f>
        <v>-15</v>
      </c>
      <c r="Z708" s="25">
        <v>2002</v>
      </c>
      <c r="AA708" s="25"/>
      <c r="AB708" s="59"/>
      <c r="AC708" s="42"/>
      <c r="AD708" s="42" t="str">
        <f>IF(ISNA(VLOOKUP(D708,'Liste en forme Garçons'!$C:$C,1,FALSE)),"","*")</f>
        <v/>
      </c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</row>
    <row r="709" spans="1:46" s="43" customFormat="1" x14ac:dyDescent="0.35">
      <c r="A709" s="65"/>
      <c r="B709" s="32" t="s">
        <v>88</v>
      </c>
      <c r="C709" s="32" t="s">
        <v>295</v>
      </c>
      <c r="D709" s="138" t="s">
        <v>1698</v>
      </c>
      <c r="E709" s="49" t="s">
        <v>1128</v>
      </c>
      <c r="F709" s="97" t="str">
        <f>IF(E709="","",IF(COUNTIF(Paramètres!H:H,E709)=1,IF(Paramètres!$E$3=Paramètres!$A$23,"Belfort/Montbéliard",IF(Paramètres!$E$3=Paramètres!$A$24,"Doubs","Franche-Comté")),IF(COUNTIF(Paramètres!I:I,E709)=1,IF(Paramètres!$E$3=Paramètres!$A$23,"Belfort/Montbéliard",IF(Paramètres!$E$3=Paramètres!$A$24,"Belfort","Franche-Comté")),IF(COUNTIF(Paramètres!J:J,E709)=1,IF(Paramètres!$E$3=Paramètres!$A$25,"Franche-Comté","Haute-Saône"),IF(COUNTIF(Paramètres!K:K,E709)=1,IF(Paramètres!$E$3=Paramètres!$A$25,"Franche-Comté","Jura"),IF(COUNTIF(Paramètres!G:G,E709)=1,IF(Paramètres!$E$3=Paramètres!$A$23,"Besançon",IF(Paramètres!$E$3=Paramètres!$A$24,"Doubs","Franche-Comté")),"*** INCONNU ***"))))))</f>
        <v>Franche-Comté</v>
      </c>
      <c r="G709" s="37">
        <f>LOOKUP(Z709-Paramètres!$E$1,Paramètres!$A$1:$A$20)</f>
        <v>-14</v>
      </c>
      <c r="H709" s="37" t="str">
        <f>LOOKUP(G709,Paramètres!$A$1:$B$20)</f>
        <v>C1</v>
      </c>
      <c r="I709" s="37">
        <f t="shared" si="121"/>
        <v>6</v>
      </c>
      <c r="J709" s="116">
        <v>655</v>
      </c>
      <c r="K709" s="25" t="s">
        <v>236</v>
      </c>
      <c r="L709" s="25" t="s">
        <v>236</v>
      </c>
      <c r="M709" s="25" t="s">
        <v>201</v>
      </c>
      <c r="N709" s="25" t="s">
        <v>73</v>
      </c>
      <c r="O709" s="88" t="str">
        <f t="shared" si="122"/>
        <v>2F45G</v>
      </c>
      <c r="P709" s="56">
        <f t="shared" si="123"/>
        <v>650000</v>
      </c>
      <c r="Q709" s="56">
        <f t="shared" si="124"/>
        <v>650000</v>
      </c>
      <c r="R709" s="56">
        <f t="shared" si="125"/>
        <v>350000</v>
      </c>
      <c r="S709" s="56">
        <f t="shared" si="126"/>
        <v>800000</v>
      </c>
      <c r="T709" s="56">
        <f t="shared" si="127"/>
        <v>2450000</v>
      </c>
      <c r="U709" s="57" t="str">
        <f t="shared" si="128"/>
        <v>2F</v>
      </c>
      <c r="V709" s="58">
        <f t="shared" si="129"/>
        <v>450000</v>
      </c>
      <c r="W709" s="57" t="str">
        <f t="shared" si="130"/>
        <v>2F45G</v>
      </c>
      <c r="X709" s="58">
        <f t="shared" si="131"/>
        <v>0</v>
      </c>
      <c r="Y709" s="36" t="str">
        <f ca="1">LOOKUP(G709,Paramètres!$A$1:$A$20,Paramètres!$C$1:$C$21)</f>
        <v>-15</v>
      </c>
      <c r="Z709" s="25">
        <v>2002</v>
      </c>
      <c r="AA709" s="25"/>
      <c r="AB709" s="59"/>
      <c r="AC709" s="42"/>
      <c r="AD709" s="42" t="str">
        <f>IF(ISNA(VLOOKUP(D709,'Liste en forme Garçons'!$C:$C,1,FALSE)),"","*")</f>
        <v/>
      </c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</row>
    <row r="710" spans="1:46" s="43" customFormat="1" x14ac:dyDescent="0.35">
      <c r="A710" s="65"/>
      <c r="B710" s="32" t="s">
        <v>829</v>
      </c>
      <c r="C710" s="32" t="s">
        <v>918</v>
      </c>
      <c r="D710" s="138" t="s">
        <v>1325</v>
      </c>
      <c r="E710" s="33" t="s">
        <v>1009</v>
      </c>
      <c r="F710" s="97" t="str">
        <f>IF(E710="","",IF(COUNTIF(Paramètres!H:H,E710)=1,IF(Paramètres!$E$3=Paramètres!$A$23,"Belfort/Montbéliard",IF(Paramètres!$E$3=Paramètres!$A$24,"Doubs","Franche-Comté")),IF(COUNTIF(Paramètres!I:I,E710)=1,IF(Paramètres!$E$3=Paramètres!$A$23,"Belfort/Montbéliard",IF(Paramètres!$E$3=Paramètres!$A$24,"Belfort","Franche-Comté")),IF(COUNTIF(Paramètres!J:J,E710)=1,IF(Paramètres!$E$3=Paramètres!$A$25,"Franche-Comté","Haute-Saône"),IF(COUNTIF(Paramètres!K:K,E710)=1,IF(Paramètres!$E$3=Paramètres!$A$25,"Franche-Comté","Jura"),IF(COUNTIF(Paramètres!G:G,E710)=1,IF(Paramètres!$E$3=Paramètres!$A$23,"Besançon",IF(Paramètres!$E$3=Paramètres!$A$24,"Doubs","Franche-Comté")),"*** INCONNU ***"))))))</f>
        <v>Franche-Comté</v>
      </c>
      <c r="G710" s="37">
        <f>LOOKUP(Z710-Paramètres!$E$1,Paramètres!$A$1:$A$20)</f>
        <v>-14</v>
      </c>
      <c r="H710" s="37" t="str">
        <f>LOOKUP(G710,Paramètres!$A$1:$B$20)</f>
        <v>C1</v>
      </c>
      <c r="I710" s="37">
        <f t="shared" si="121"/>
        <v>5</v>
      </c>
      <c r="J710" s="116">
        <v>505</v>
      </c>
      <c r="K710" s="25" t="s">
        <v>236</v>
      </c>
      <c r="L710" s="47">
        <v>0</v>
      </c>
      <c r="M710" s="47">
        <v>0</v>
      </c>
      <c r="N710" s="25" t="s">
        <v>225</v>
      </c>
      <c r="O710" s="88" t="str">
        <f t="shared" si="122"/>
        <v>1F65G</v>
      </c>
      <c r="P710" s="56">
        <f t="shared" si="123"/>
        <v>650000</v>
      </c>
      <c r="Q710" s="56">
        <f t="shared" si="124"/>
        <v>0</v>
      </c>
      <c r="R710" s="56">
        <f t="shared" si="125"/>
        <v>0</v>
      </c>
      <c r="S710" s="56">
        <f t="shared" si="126"/>
        <v>1000000</v>
      </c>
      <c r="T710" s="56">
        <f t="shared" si="127"/>
        <v>1650000</v>
      </c>
      <c r="U710" s="57" t="str">
        <f t="shared" si="128"/>
        <v>1F</v>
      </c>
      <c r="V710" s="58">
        <f t="shared" si="129"/>
        <v>650000</v>
      </c>
      <c r="W710" s="57" t="str">
        <f t="shared" si="130"/>
        <v>1F65G</v>
      </c>
      <c r="X710" s="58">
        <f t="shared" si="131"/>
        <v>0</v>
      </c>
      <c r="Y710" s="36" t="str">
        <f ca="1">LOOKUP(G710,Paramètres!$A$1:$A$20,Paramètres!$C$1:$C$21)</f>
        <v>-15</v>
      </c>
      <c r="Z710" s="25">
        <v>2002</v>
      </c>
      <c r="AA710" s="25"/>
      <c r="AB710" s="59"/>
      <c r="AC710" s="42"/>
      <c r="AD710" s="42" t="str">
        <f>IF(ISNA(VLOOKUP(D710,'Liste en forme Garçons'!$C:$C,1,FALSE)),"","*")</f>
        <v/>
      </c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</row>
    <row r="711" spans="1:46" s="43" customFormat="1" x14ac:dyDescent="0.35">
      <c r="A711" s="65"/>
      <c r="B711" s="32" t="s">
        <v>69</v>
      </c>
      <c r="C711" s="32" t="s">
        <v>78</v>
      </c>
      <c r="D711" s="138" t="s">
        <v>1707</v>
      </c>
      <c r="E711" s="33" t="s">
        <v>56</v>
      </c>
      <c r="F711" s="97" t="str">
        <f>IF(E711="","",IF(COUNTIF(Paramètres!H:H,E711)=1,IF(Paramètres!$E$3=Paramètres!$A$23,"Belfort/Montbéliard",IF(Paramètres!$E$3=Paramètres!$A$24,"Doubs","Franche-Comté")),IF(COUNTIF(Paramètres!I:I,E711)=1,IF(Paramètres!$E$3=Paramètres!$A$23,"Belfort/Montbéliard",IF(Paramètres!$E$3=Paramètres!$A$24,"Belfort","Franche-Comté")),IF(COUNTIF(Paramètres!J:J,E711)=1,IF(Paramètres!$E$3=Paramètres!$A$25,"Franche-Comté","Haute-Saône"),IF(COUNTIF(Paramètres!K:K,E711)=1,IF(Paramètres!$E$3=Paramètres!$A$25,"Franche-Comté","Jura"),IF(COUNTIF(Paramètres!G:G,E711)=1,IF(Paramètres!$E$3=Paramètres!$A$23,"Besançon",IF(Paramètres!$E$3=Paramètres!$A$24,"Doubs","Franche-Comté")),"*** INCONNU ***"))))))</f>
        <v>Franche-Comté</v>
      </c>
      <c r="G711" s="37">
        <f>LOOKUP(Z711-Paramètres!$E$1,Paramètres!$A$1:$A$20)</f>
        <v>-14</v>
      </c>
      <c r="H711" s="37" t="str">
        <f>LOOKUP(G711,Paramètres!$A$1:$B$20)</f>
        <v>C1</v>
      </c>
      <c r="I711" s="37">
        <f t="shared" si="121"/>
        <v>5</v>
      </c>
      <c r="J711" s="116">
        <v>575</v>
      </c>
      <c r="K711" s="47" t="s">
        <v>237</v>
      </c>
      <c r="L711" s="47" t="s">
        <v>607</v>
      </c>
      <c r="M711" s="47">
        <v>0</v>
      </c>
      <c r="N711" s="47" t="s">
        <v>236</v>
      </c>
      <c r="O711" s="88" t="str">
        <f t="shared" si="122"/>
        <v>1F27G</v>
      </c>
      <c r="P711" s="56">
        <f t="shared" si="123"/>
        <v>400000</v>
      </c>
      <c r="Q711" s="56">
        <f t="shared" si="124"/>
        <v>220000</v>
      </c>
      <c r="R711" s="56">
        <f t="shared" si="125"/>
        <v>0</v>
      </c>
      <c r="S711" s="56">
        <f t="shared" si="126"/>
        <v>650000</v>
      </c>
      <c r="T711" s="56">
        <f t="shared" si="127"/>
        <v>1270000</v>
      </c>
      <c r="U711" s="57" t="str">
        <f t="shared" si="128"/>
        <v>1F</v>
      </c>
      <c r="V711" s="58">
        <f t="shared" si="129"/>
        <v>270000</v>
      </c>
      <c r="W711" s="57" t="str">
        <f t="shared" si="130"/>
        <v>1F27G</v>
      </c>
      <c r="X711" s="58">
        <f t="shared" si="131"/>
        <v>0</v>
      </c>
      <c r="Y711" s="36" t="str">
        <f ca="1">LOOKUP(G711,Paramètres!$A$1:$A$20,Paramètres!$C$1:$C$21)</f>
        <v>-15</v>
      </c>
      <c r="Z711" s="25">
        <v>2002</v>
      </c>
      <c r="AA711" s="25"/>
      <c r="AB711" s="59"/>
      <c r="AC711" s="42"/>
      <c r="AD711" s="42" t="str">
        <f>IF(ISNA(VLOOKUP(D711,'Liste en forme Garçons'!$C:$C,1,FALSE)),"","*")</f>
        <v/>
      </c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</row>
    <row r="712" spans="1:46" s="43" customFormat="1" x14ac:dyDescent="0.35">
      <c r="A712" s="65"/>
      <c r="B712" s="32" t="s">
        <v>834</v>
      </c>
      <c r="C712" s="32" t="s">
        <v>804</v>
      </c>
      <c r="D712" s="138" t="s">
        <v>1408</v>
      </c>
      <c r="E712" s="49" t="s">
        <v>842</v>
      </c>
      <c r="F712" s="97" t="str">
        <f>IF(E712="","",IF(COUNTIF(Paramètres!H:H,E712)=1,IF(Paramètres!$E$3=Paramètres!$A$23,"Belfort/Montbéliard",IF(Paramètres!$E$3=Paramètres!$A$24,"Doubs","Franche-Comté")),IF(COUNTIF(Paramètres!I:I,E712)=1,IF(Paramètres!$E$3=Paramètres!$A$23,"Belfort/Montbéliard",IF(Paramètres!$E$3=Paramètres!$A$24,"Belfort","Franche-Comté")),IF(COUNTIF(Paramètres!J:J,E712)=1,IF(Paramètres!$E$3=Paramètres!$A$25,"Franche-Comté","Haute-Saône"),IF(COUNTIF(Paramètres!K:K,E712)=1,IF(Paramètres!$E$3=Paramètres!$A$25,"Franche-Comté","Jura"),IF(COUNTIF(Paramètres!G:G,E712)=1,IF(Paramètres!$E$3=Paramètres!$A$23,"Besançon",IF(Paramètres!$E$3=Paramètres!$A$24,"Doubs","Franche-Comté")),"*** INCONNU ***"))))))</f>
        <v>Franche-Comté</v>
      </c>
      <c r="G712" s="37">
        <f>LOOKUP(Z712-Paramètres!$E$1,Paramètres!$A$1:$A$20)</f>
        <v>-14</v>
      </c>
      <c r="H712" s="37" t="str">
        <f>LOOKUP(G712,Paramètres!$A$1:$B$20)</f>
        <v>C1</v>
      </c>
      <c r="I712" s="37">
        <f t="shared" si="121"/>
        <v>5</v>
      </c>
      <c r="J712" s="116">
        <v>500</v>
      </c>
      <c r="K712" s="47" t="s">
        <v>180</v>
      </c>
      <c r="L712" s="47" t="s">
        <v>180</v>
      </c>
      <c r="M712" s="25">
        <v>0</v>
      </c>
      <c r="N712" s="25" t="s">
        <v>180</v>
      </c>
      <c r="O712" s="37" t="str">
        <f t="shared" si="122"/>
        <v>90G</v>
      </c>
      <c r="P712" s="56">
        <f t="shared" si="123"/>
        <v>300000</v>
      </c>
      <c r="Q712" s="56">
        <f t="shared" si="124"/>
        <v>300000</v>
      </c>
      <c r="R712" s="56">
        <f t="shared" si="125"/>
        <v>0</v>
      </c>
      <c r="S712" s="56">
        <f t="shared" si="126"/>
        <v>300000</v>
      </c>
      <c r="T712" s="56">
        <f t="shared" si="127"/>
        <v>900000</v>
      </c>
      <c r="U712" s="57" t="str">
        <f t="shared" si="128"/>
        <v>90G</v>
      </c>
      <c r="V712" s="58">
        <f t="shared" si="129"/>
        <v>0</v>
      </c>
      <c r="W712" s="57" t="str">
        <f t="shared" si="130"/>
        <v>90G</v>
      </c>
      <c r="X712" s="58">
        <f t="shared" si="131"/>
        <v>0</v>
      </c>
      <c r="Y712" s="36" t="str">
        <f ca="1">LOOKUP(G712,Paramètres!$A$1:$A$20,Paramètres!$C$1:$C$21)</f>
        <v>-15</v>
      </c>
      <c r="Z712" s="25">
        <v>2002</v>
      </c>
      <c r="AA712" s="25"/>
      <c r="AB712" s="59"/>
      <c r="AC712" s="42"/>
      <c r="AD712" s="42" t="str">
        <f>IF(ISNA(VLOOKUP(D712,'Liste en forme Garçons'!$C:$C,1,FALSE)),"","*")</f>
        <v/>
      </c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</row>
    <row r="713" spans="1:46" s="43" customFormat="1" x14ac:dyDescent="0.35">
      <c r="A713" s="65"/>
      <c r="B713" s="32" t="s">
        <v>111</v>
      </c>
      <c r="C713" s="32" t="s">
        <v>306</v>
      </c>
      <c r="D713" s="138" t="s">
        <v>1697</v>
      </c>
      <c r="E713" s="49" t="s">
        <v>1128</v>
      </c>
      <c r="F713" s="97" t="str">
        <f>IF(E713="","",IF(COUNTIF(Paramètres!H:H,E713)=1,IF(Paramètres!$E$3=Paramètres!$A$23,"Belfort/Montbéliard",IF(Paramètres!$E$3=Paramètres!$A$24,"Doubs","Franche-Comté")),IF(COUNTIF(Paramètres!I:I,E713)=1,IF(Paramètres!$E$3=Paramètres!$A$23,"Belfort/Montbéliard",IF(Paramètres!$E$3=Paramètres!$A$24,"Belfort","Franche-Comté")),IF(COUNTIF(Paramètres!J:J,E713)=1,IF(Paramètres!$E$3=Paramètres!$A$25,"Franche-Comté","Haute-Saône"),IF(COUNTIF(Paramètres!K:K,E713)=1,IF(Paramètres!$E$3=Paramètres!$A$25,"Franche-Comté","Jura"),IF(COUNTIF(Paramètres!G:G,E713)=1,IF(Paramètres!$E$3=Paramètres!$A$23,"Besançon",IF(Paramètres!$E$3=Paramètres!$A$24,"Doubs","Franche-Comté")),"*** INCONNU ***"))))))</f>
        <v>Franche-Comté</v>
      </c>
      <c r="G713" s="37">
        <f>LOOKUP(Z713-Paramètres!$E$1,Paramètres!$A$1:$A$20)</f>
        <v>-14</v>
      </c>
      <c r="H713" s="37" t="str">
        <f>LOOKUP(G713,Paramètres!$A$1:$B$20)</f>
        <v>C1</v>
      </c>
      <c r="I713" s="37">
        <f t="shared" si="121"/>
        <v>5</v>
      </c>
      <c r="J713" s="116">
        <v>593</v>
      </c>
      <c r="K713" s="25" t="s">
        <v>198</v>
      </c>
      <c r="L713" s="25" t="s">
        <v>237</v>
      </c>
      <c r="M713" s="25" t="s">
        <v>198</v>
      </c>
      <c r="N713" s="25" t="s">
        <v>197</v>
      </c>
      <c r="O713" s="88" t="str">
        <f t="shared" si="122"/>
        <v>1F5G</v>
      </c>
      <c r="P713" s="56">
        <f t="shared" si="123"/>
        <v>200000</v>
      </c>
      <c r="Q713" s="56">
        <f t="shared" si="124"/>
        <v>400000</v>
      </c>
      <c r="R713" s="56">
        <f t="shared" si="125"/>
        <v>200000</v>
      </c>
      <c r="S713" s="56">
        <f t="shared" si="126"/>
        <v>250000</v>
      </c>
      <c r="T713" s="56">
        <f t="shared" si="127"/>
        <v>1050000</v>
      </c>
      <c r="U713" s="57" t="str">
        <f t="shared" si="128"/>
        <v>1F</v>
      </c>
      <c r="V713" s="58">
        <f t="shared" si="129"/>
        <v>50000</v>
      </c>
      <c r="W713" s="57" t="str">
        <f t="shared" si="130"/>
        <v>1F5G</v>
      </c>
      <c r="X713" s="58">
        <f t="shared" si="131"/>
        <v>0</v>
      </c>
      <c r="Y713" s="36" t="str">
        <f ca="1">LOOKUP(G713,Paramètres!$A$1:$A$20,Paramètres!$C$1:$C$21)</f>
        <v>-15</v>
      </c>
      <c r="Z713" s="25">
        <v>2002</v>
      </c>
      <c r="AA713" s="25"/>
      <c r="AB713" s="59"/>
      <c r="AC713" s="42"/>
      <c r="AD713" s="42" t="str">
        <f>IF(ISNA(VLOOKUP(D713,'Liste en forme Garçons'!$C:$C,1,FALSE)),"","*")</f>
        <v/>
      </c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</row>
    <row r="714" spans="1:46" s="43" customFormat="1" x14ac:dyDescent="0.35">
      <c r="A714" s="65"/>
      <c r="B714" s="32" t="s">
        <v>126</v>
      </c>
      <c r="C714" s="32" t="s">
        <v>1109</v>
      </c>
      <c r="D714" s="138" t="s">
        <v>1514</v>
      </c>
      <c r="E714" s="49" t="s">
        <v>696</v>
      </c>
      <c r="F714" s="97" t="str">
        <f>IF(E714="","",IF(COUNTIF(Paramètres!H:H,E714)=1,IF(Paramètres!$E$3=Paramètres!$A$23,"Belfort/Montbéliard",IF(Paramètres!$E$3=Paramètres!$A$24,"Doubs","Franche-Comté")),IF(COUNTIF(Paramètres!I:I,E714)=1,IF(Paramètres!$E$3=Paramètres!$A$23,"Belfort/Montbéliard",IF(Paramètres!$E$3=Paramètres!$A$24,"Belfort","Franche-Comté")),IF(COUNTIF(Paramètres!J:J,E714)=1,IF(Paramètres!$E$3=Paramètres!$A$25,"Franche-Comté","Haute-Saône"),IF(COUNTIF(Paramètres!K:K,E714)=1,IF(Paramètres!$E$3=Paramètres!$A$25,"Franche-Comté","Jura"),IF(COUNTIF(Paramètres!G:G,E714)=1,IF(Paramètres!$E$3=Paramètres!$A$23,"Besançon",IF(Paramètres!$E$3=Paramètres!$A$24,"Doubs","Franche-Comté")),"*** INCONNU ***"))))))</f>
        <v>Franche-Comté</v>
      </c>
      <c r="G714" s="37">
        <f>LOOKUP(Z714-Paramètres!$E$1,Paramètres!$A$1:$A$20)</f>
        <v>-14</v>
      </c>
      <c r="H714" s="37" t="str">
        <f>LOOKUP(G714,Paramètres!$A$1:$B$20)</f>
        <v>C1</v>
      </c>
      <c r="I714" s="37">
        <f t="shared" si="121"/>
        <v>5</v>
      </c>
      <c r="J714" s="116">
        <v>500</v>
      </c>
      <c r="K714" s="25" t="s">
        <v>198</v>
      </c>
      <c r="L714" s="25">
        <v>0</v>
      </c>
      <c r="M714" s="25">
        <v>0</v>
      </c>
      <c r="N714" s="25">
        <v>0</v>
      </c>
      <c r="O714" s="88" t="str">
        <f t="shared" si="122"/>
        <v>20G</v>
      </c>
      <c r="P714" s="56">
        <f t="shared" si="123"/>
        <v>200000</v>
      </c>
      <c r="Q714" s="56">
        <f t="shared" si="124"/>
        <v>0</v>
      </c>
      <c r="R714" s="56">
        <f t="shared" si="125"/>
        <v>0</v>
      </c>
      <c r="S714" s="56">
        <f t="shared" si="126"/>
        <v>0</v>
      </c>
      <c r="T714" s="56">
        <f t="shared" si="127"/>
        <v>200000</v>
      </c>
      <c r="U714" s="57" t="str">
        <f t="shared" si="128"/>
        <v>20G</v>
      </c>
      <c r="V714" s="58">
        <f t="shared" si="129"/>
        <v>0</v>
      </c>
      <c r="W714" s="57" t="str">
        <f t="shared" si="130"/>
        <v>20G</v>
      </c>
      <c r="X714" s="58">
        <f t="shared" si="131"/>
        <v>0</v>
      </c>
      <c r="Y714" s="36" t="str">
        <f ca="1">LOOKUP(G714,Paramètres!$A$1:$A$20,Paramètres!$C$1:$C$21)</f>
        <v>-15</v>
      </c>
      <c r="Z714" s="25">
        <v>2002</v>
      </c>
      <c r="AA714" s="25"/>
      <c r="AB714" s="59"/>
      <c r="AC714" s="42"/>
      <c r="AD714" s="42" t="str">
        <f>IF(ISNA(VLOOKUP(D714,'Liste en forme Garçons'!$C:$C,1,FALSE)),"","*")</f>
        <v/>
      </c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</row>
    <row r="715" spans="1:46" s="43" customFormat="1" x14ac:dyDescent="0.35">
      <c r="A715" s="65"/>
      <c r="B715" s="32" t="s">
        <v>35</v>
      </c>
      <c r="C715" s="32" t="s">
        <v>297</v>
      </c>
      <c r="D715" s="138" t="s">
        <v>1788</v>
      </c>
      <c r="E715" s="49" t="s">
        <v>70</v>
      </c>
      <c r="F715" s="97" t="str">
        <f>IF(E715="","",IF(COUNTIF(Paramètres!H:H,E715)=1,IF(Paramètres!$E$3=Paramètres!$A$23,"Belfort/Montbéliard",IF(Paramètres!$E$3=Paramètres!$A$24,"Doubs","Franche-Comté")),IF(COUNTIF(Paramètres!I:I,E715)=1,IF(Paramètres!$E$3=Paramètres!$A$23,"Belfort/Montbéliard",IF(Paramètres!$E$3=Paramètres!$A$24,"Belfort","Franche-Comté")),IF(COUNTIF(Paramètres!J:J,E715)=1,IF(Paramètres!$E$3=Paramètres!$A$25,"Franche-Comté","Haute-Saône"),IF(COUNTIF(Paramètres!K:K,E715)=1,IF(Paramètres!$E$3=Paramètres!$A$25,"Franche-Comté","Jura"),IF(COUNTIF(Paramètres!G:G,E715)=1,IF(Paramètres!$E$3=Paramètres!$A$23,"Besançon",IF(Paramètres!$E$3=Paramètres!$A$24,"Doubs","Franche-Comté")),"*** INCONNU ***"))))))</f>
        <v>Franche-Comté</v>
      </c>
      <c r="G715" s="37">
        <f>LOOKUP(Z715-Paramètres!$E$1,Paramètres!$A$1:$A$20)</f>
        <v>-15</v>
      </c>
      <c r="H715" s="37" t="str">
        <f>LOOKUP(G715,Paramètres!$A$1:$B$20)</f>
        <v>C2</v>
      </c>
      <c r="I715" s="37">
        <f t="shared" si="121"/>
        <v>5</v>
      </c>
      <c r="J715" s="116">
        <v>500</v>
      </c>
      <c r="K715" s="25" t="s">
        <v>198</v>
      </c>
      <c r="L715" s="25" t="s">
        <v>198</v>
      </c>
      <c r="M715" s="25" t="s">
        <v>237</v>
      </c>
      <c r="N715" s="25" t="s">
        <v>198</v>
      </c>
      <c r="O715" s="88" t="str">
        <f t="shared" si="122"/>
        <v>1F</v>
      </c>
      <c r="P715" s="56">
        <f t="shared" si="123"/>
        <v>200000</v>
      </c>
      <c r="Q715" s="56">
        <f t="shared" si="124"/>
        <v>200000</v>
      </c>
      <c r="R715" s="56">
        <f t="shared" si="125"/>
        <v>400000</v>
      </c>
      <c r="S715" s="56">
        <f t="shared" si="126"/>
        <v>200000</v>
      </c>
      <c r="T715" s="56">
        <f t="shared" si="127"/>
        <v>1000000</v>
      </c>
      <c r="U715" s="57" t="str">
        <f t="shared" si="128"/>
        <v>1F</v>
      </c>
      <c r="V715" s="58">
        <f t="shared" si="129"/>
        <v>0</v>
      </c>
      <c r="W715" s="57" t="str">
        <f t="shared" si="130"/>
        <v>1F</v>
      </c>
      <c r="X715" s="58">
        <f t="shared" si="131"/>
        <v>0</v>
      </c>
      <c r="Y715" s="36" t="str">
        <f ca="1">LOOKUP(G715,Paramètres!$A$1:$A$20,Paramètres!$C$1:$C$21)</f>
        <v>-15</v>
      </c>
      <c r="Z715" s="25">
        <v>2001</v>
      </c>
      <c r="AA715" s="25"/>
      <c r="AB715" s="59"/>
      <c r="AC715" s="42"/>
      <c r="AD715" s="42" t="str">
        <f>IF(ISNA(VLOOKUP(D715,'Liste en forme Garçons'!$C:$C,1,FALSE)),"","*")</f>
        <v/>
      </c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</row>
    <row r="716" spans="1:46" s="43" customFormat="1" x14ac:dyDescent="0.35">
      <c r="A716" s="65"/>
      <c r="B716" s="32" t="s">
        <v>319</v>
      </c>
      <c r="C716" s="32" t="s">
        <v>787</v>
      </c>
      <c r="D716" s="138" t="s">
        <v>1410</v>
      </c>
      <c r="E716" s="49" t="s">
        <v>864</v>
      </c>
      <c r="F716" s="97" t="str">
        <f>IF(E716="","",IF(COUNTIF(Paramètres!H:H,E716)=1,IF(Paramètres!$E$3=Paramètres!$A$23,"Belfort/Montbéliard",IF(Paramètres!$E$3=Paramètres!$A$24,"Doubs","Franche-Comté")),IF(COUNTIF(Paramètres!I:I,E716)=1,IF(Paramètres!$E$3=Paramètres!$A$23,"Belfort/Montbéliard",IF(Paramètres!$E$3=Paramètres!$A$24,"Belfort","Franche-Comté")),IF(COUNTIF(Paramètres!J:J,E716)=1,IF(Paramètres!$E$3=Paramètres!$A$25,"Franche-Comté","Haute-Saône"),IF(COUNTIF(Paramètres!K:K,E716)=1,IF(Paramètres!$E$3=Paramètres!$A$25,"Franche-Comté","Jura"),IF(COUNTIF(Paramètres!G:G,E716)=1,IF(Paramètres!$E$3=Paramètres!$A$23,"Besançon",IF(Paramètres!$E$3=Paramètres!$A$24,"Doubs","Franche-Comté")),"*** INCONNU ***"))))))</f>
        <v>Franche-Comté</v>
      </c>
      <c r="G716" s="37">
        <f>LOOKUP(Z716-Paramètres!$E$1,Paramètres!$A$1:$A$20)</f>
        <v>-14</v>
      </c>
      <c r="H716" s="37" t="str">
        <f>LOOKUP(G716,Paramètres!$A$1:$B$20)</f>
        <v>C1</v>
      </c>
      <c r="I716" s="37">
        <f t="shared" si="121"/>
        <v>5</v>
      </c>
      <c r="J716" s="116">
        <v>500</v>
      </c>
      <c r="K716" s="47" t="s">
        <v>238</v>
      </c>
      <c r="L716" s="47">
        <v>0</v>
      </c>
      <c r="M716" s="25">
        <v>0</v>
      </c>
      <c r="N716" s="25" t="s">
        <v>193</v>
      </c>
      <c r="O716" s="88" t="str">
        <f t="shared" si="122"/>
        <v>65G</v>
      </c>
      <c r="P716" s="56">
        <f t="shared" si="123"/>
        <v>150000</v>
      </c>
      <c r="Q716" s="56">
        <f t="shared" si="124"/>
        <v>0</v>
      </c>
      <c r="R716" s="56">
        <f t="shared" si="125"/>
        <v>0</v>
      </c>
      <c r="S716" s="56">
        <f t="shared" si="126"/>
        <v>500000</v>
      </c>
      <c r="T716" s="56">
        <f t="shared" si="127"/>
        <v>650000</v>
      </c>
      <c r="U716" s="57" t="str">
        <f t="shared" si="128"/>
        <v>65G</v>
      </c>
      <c r="V716" s="58">
        <f t="shared" si="129"/>
        <v>0</v>
      </c>
      <c r="W716" s="57" t="str">
        <f t="shared" si="130"/>
        <v>65G</v>
      </c>
      <c r="X716" s="58">
        <f t="shared" si="131"/>
        <v>0</v>
      </c>
      <c r="Y716" s="36" t="str">
        <f ca="1">LOOKUP(G716,Paramètres!$A$1:$A$20,Paramètres!$C$1:$C$21)</f>
        <v>-15</v>
      </c>
      <c r="Z716" s="25">
        <v>2002</v>
      </c>
      <c r="AA716" s="25"/>
      <c r="AB716" s="59"/>
      <c r="AC716" s="42"/>
      <c r="AD716" s="42" t="str">
        <f>IF(ISNA(VLOOKUP(D716,'Liste en forme Garçons'!$C:$C,1,FALSE)),"","*")</f>
        <v/>
      </c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</row>
    <row r="717" spans="1:46" s="43" customFormat="1" x14ac:dyDescent="0.35">
      <c r="A717" s="65"/>
      <c r="B717" s="32" t="s">
        <v>363</v>
      </c>
      <c r="C717" s="32" t="s">
        <v>532</v>
      </c>
      <c r="D717" s="138" t="s">
        <v>1802</v>
      </c>
      <c r="E717" s="49" t="s">
        <v>56</v>
      </c>
      <c r="F717" s="97" t="str">
        <f>IF(E717="","",IF(COUNTIF(Paramètres!H:H,E717)=1,IF(Paramètres!$E$3=Paramètres!$A$23,"Belfort/Montbéliard",IF(Paramètres!$E$3=Paramètres!$A$24,"Doubs","Franche-Comté")),IF(COUNTIF(Paramètres!I:I,E717)=1,IF(Paramètres!$E$3=Paramètres!$A$23,"Belfort/Montbéliard",IF(Paramètres!$E$3=Paramètres!$A$24,"Belfort","Franche-Comté")),IF(COUNTIF(Paramètres!J:J,E717)=1,IF(Paramètres!$E$3=Paramètres!$A$25,"Franche-Comté","Haute-Saône"),IF(COUNTIF(Paramètres!K:K,E717)=1,IF(Paramètres!$E$3=Paramètres!$A$25,"Franche-Comté","Jura"),IF(COUNTIF(Paramètres!G:G,E717)=1,IF(Paramètres!$E$3=Paramètres!$A$23,"Besançon",IF(Paramètres!$E$3=Paramètres!$A$24,"Doubs","Franche-Comté")),"*** INCONNU ***"))))))</f>
        <v>Franche-Comté</v>
      </c>
      <c r="G717" s="37">
        <f>LOOKUP(Z717-Paramètres!$E$1,Paramètres!$A$1:$A$20)</f>
        <v>-15</v>
      </c>
      <c r="H717" s="37" t="str">
        <f>LOOKUP(G717,Paramètres!$A$1:$B$20)</f>
        <v>C2</v>
      </c>
      <c r="I717" s="37">
        <f t="shared" si="121"/>
        <v>5</v>
      </c>
      <c r="J717" s="116">
        <v>500</v>
      </c>
      <c r="K717" s="25" t="s">
        <v>238</v>
      </c>
      <c r="L717" s="25" t="s">
        <v>199</v>
      </c>
      <c r="M717" s="25">
        <v>0</v>
      </c>
      <c r="N717" s="25" t="s">
        <v>201</v>
      </c>
      <c r="O717" s="88" t="str">
        <f t="shared" si="122"/>
        <v>60G</v>
      </c>
      <c r="P717" s="56">
        <f t="shared" si="123"/>
        <v>150000</v>
      </c>
      <c r="Q717" s="56">
        <f t="shared" si="124"/>
        <v>100000</v>
      </c>
      <c r="R717" s="56">
        <f t="shared" si="125"/>
        <v>0</v>
      </c>
      <c r="S717" s="56">
        <f t="shared" si="126"/>
        <v>350000</v>
      </c>
      <c r="T717" s="56">
        <f t="shared" si="127"/>
        <v>600000</v>
      </c>
      <c r="U717" s="57" t="str">
        <f t="shared" si="128"/>
        <v>60G</v>
      </c>
      <c r="V717" s="58">
        <f t="shared" si="129"/>
        <v>0</v>
      </c>
      <c r="W717" s="57" t="str">
        <f t="shared" si="130"/>
        <v>60G</v>
      </c>
      <c r="X717" s="58">
        <f t="shared" si="131"/>
        <v>0</v>
      </c>
      <c r="Y717" s="36" t="str">
        <f ca="1">LOOKUP(G717,Paramètres!$A$1:$A$20,Paramètres!$C$1:$C$21)</f>
        <v>-15</v>
      </c>
      <c r="Z717" s="25">
        <v>2001</v>
      </c>
      <c r="AA717" s="25"/>
      <c r="AB717" s="59"/>
      <c r="AC717" s="42"/>
      <c r="AD717" s="42" t="str">
        <f>IF(ISNA(VLOOKUP(D717,'Liste en forme Garçons'!$C:$C,1,FALSE)),"","*")</f>
        <v/>
      </c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</row>
    <row r="718" spans="1:46" s="43" customFormat="1" x14ac:dyDescent="0.35">
      <c r="A718" s="65"/>
      <c r="B718" s="32" t="s">
        <v>873</v>
      </c>
      <c r="C718" s="32" t="s">
        <v>951</v>
      </c>
      <c r="D718" s="138" t="s">
        <v>1305</v>
      </c>
      <c r="E718" s="33" t="s">
        <v>1009</v>
      </c>
      <c r="F718" s="97" t="str">
        <f>IF(E718="","",IF(COUNTIF(Paramètres!H:H,E718)=1,IF(Paramètres!$E$3=Paramètres!$A$23,"Belfort/Montbéliard",IF(Paramètres!$E$3=Paramètres!$A$24,"Doubs","Franche-Comté")),IF(COUNTIF(Paramètres!I:I,E718)=1,IF(Paramètres!$E$3=Paramètres!$A$23,"Belfort/Montbéliard",IF(Paramètres!$E$3=Paramètres!$A$24,"Belfort","Franche-Comté")),IF(COUNTIF(Paramètres!J:J,E718)=1,IF(Paramètres!$E$3=Paramètres!$A$25,"Franche-Comté","Haute-Saône"),IF(COUNTIF(Paramètres!K:K,E718)=1,IF(Paramètres!$E$3=Paramètres!$A$25,"Franche-Comté","Jura"),IF(COUNTIF(Paramètres!G:G,E718)=1,IF(Paramètres!$E$3=Paramètres!$A$23,"Besançon",IF(Paramètres!$E$3=Paramètres!$A$24,"Doubs","Franche-Comté")),"*** INCONNU ***"))))))</f>
        <v>Franche-Comté</v>
      </c>
      <c r="G718" s="37">
        <f>LOOKUP(Z718-Paramètres!$E$1,Paramètres!$A$1:$A$20)</f>
        <v>-14</v>
      </c>
      <c r="H718" s="37" t="str">
        <f>LOOKUP(G718,Paramètres!$A$1:$B$20)</f>
        <v>C1</v>
      </c>
      <c r="I718" s="37">
        <f t="shared" si="121"/>
        <v>5</v>
      </c>
      <c r="J718" s="116">
        <v>500</v>
      </c>
      <c r="K718" s="25" t="s">
        <v>239</v>
      </c>
      <c r="L718" s="47" t="s">
        <v>200</v>
      </c>
      <c r="M718" s="47" t="s">
        <v>239</v>
      </c>
      <c r="N718" s="25" t="s">
        <v>114</v>
      </c>
      <c r="O718" s="88" t="str">
        <f t="shared" si="122"/>
        <v>17G</v>
      </c>
      <c r="P718" s="56">
        <f t="shared" si="123"/>
        <v>30000</v>
      </c>
      <c r="Q718" s="56">
        <f t="shared" si="124"/>
        <v>70000</v>
      </c>
      <c r="R718" s="56">
        <f t="shared" si="125"/>
        <v>30000</v>
      </c>
      <c r="S718" s="56">
        <f t="shared" si="126"/>
        <v>40000</v>
      </c>
      <c r="T718" s="56">
        <f t="shared" si="127"/>
        <v>170000</v>
      </c>
      <c r="U718" s="57" t="str">
        <f t="shared" si="128"/>
        <v>17G</v>
      </c>
      <c r="V718" s="58">
        <f t="shared" si="129"/>
        <v>0</v>
      </c>
      <c r="W718" s="57" t="str">
        <f t="shared" si="130"/>
        <v>17G</v>
      </c>
      <c r="X718" s="58">
        <f t="shared" si="131"/>
        <v>0</v>
      </c>
      <c r="Y718" s="36" t="str">
        <f ca="1">LOOKUP(G718,Paramètres!$A$1:$A$20,Paramètres!$C$1:$C$21)</f>
        <v>-15</v>
      </c>
      <c r="Z718" s="25">
        <v>2002</v>
      </c>
      <c r="AA718" s="25"/>
      <c r="AB718" s="59"/>
      <c r="AC718" s="42"/>
      <c r="AD718" s="42" t="str">
        <f>IF(ISNA(VLOOKUP(D718,'Liste en forme Garçons'!$C:$C,1,FALSE)),"","*")</f>
        <v/>
      </c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</row>
    <row r="719" spans="1:46" s="43" customFormat="1" x14ac:dyDescent="0.35">
      <c r="A719" s="65"/>
      <c r="B719" s="32" t="s">
        <v>386</v>
      </c>
      <c r="C719" s="32" t="s">
        <v>385</v>
      </c>
      <c r="D719" s="138" t="s">
        <v>1764</v>
      </c>
      <c r="E719" s="49" t="s">
        <v>328</v>
      </c>
      <c r="F719" s="97" t="str">
        <f>IF(E719="","",IF(COUNTIF(Paramètres!H:H,E719)=1,IF(Paramètres!$E$3=Paramètres!$A$23,"Belfort/Montbéliard",IF(Paramètres!$E$3=Paramètres!$A$24,"Doubs","Franche-Comté")),IF(COUNTIF(Paramètres!I:I,E719)=1,IF(Paramètres!$E$3=Paramètres!$A$23,"Belfort/Montbéliard",IF(Paramètres!$E$3=Paramètres!$A$24,"Belfort","Franche-Comté")),IF(COUNTIF(Paramètres!J:J,E719)=1,IF(Paramètres!$E$3=Paramètres!$A$25,"Franche-Comté","Haute-Saône"),IF(COUNTIF(Paramètres!K:K,E719)=1,IF(Paramètres!$E$3=Paramètres!$A$25,"Franche-Comté","Jura"),IF(COUNTIF(Paramètres!G:G,E719)=1,IF(Paramètres!$E$3=Paramètres!$A$23,"Besançon",IF(Paramètres!$E$3=Paramètres!$A$24,"Doubs","Franche-Comté")),"*** INCONNU ***"))))))</f>
        <v>Franche-Comté</v>
      </c>
      <c r="G719" s="37">
        <f>LOOKUP(Z719-Paramètres!$E$1,Paramètres!$A$1:$A$20)</f>
        <v>-14</v>
      </c>
      <c r="H719" s="37" t="str">
        <f>LOOKUP(G719,Paramètres!$A$1:$B$20)</f>
        <v>C1</v>
      </c>
      <c r="I719" s="37">
        <f t="shared" si="121"/>
        <v>5</v>
      </c>
      <c r="J719" s="116">
        <v>546</v>
      </c>
      <c r="K719" s="25" t="s">
        <v>204</v>
      </c>
      <c r="L719" s="25" t="s">
        <v>237</v>
      </c>
      <c r="M719" s="25" t="s">
        <v>592</v>
      </c>
      <c r="N719" s="25" t="s">
        <v>199</v>
      </c>
      <c r="O719" s="88" t="str">
        <f t="shared" si="122"/>
        <v>62G</v>
      </c>
      <c r="P719" s="56">
        <f t="shared" si="123"/>
        <v>10000</v>
      </c>
      <c r="Q719" s="56">
        <f t="shared" si="124"/>
        <v>400000</v>
      </c>
      <c r="R719" s="56">
        <f t="shared" si="125"/>
        <v>110000</v>
      </c>
      <c r="S719" s="56">
        <f t="shared" si="126"/>
        <v>100000</v>
      </c>
      <c r="T719" s="56">
        <f t="shared" si="127"/>
        <v>620000</v>
      </c>
      <c r="U719" s="57" t="str">
        <f t="shared" si="128"/>
        <v>62G</v>
      </c>
      <c r="V719" s="58">
        <f t="shared" si="129"/>
        <v>0</v>
      </c>
      <c r="W719" s="57" t="str">
        <f t="shared" si="130"/>
        <v>62G</v>
      </c>
      <c r="X719" s="58">
        <f t="shared" si="131"/>
        <v>0</v>
      </c>
      <c r="Y719" s="36" t="str">
        <f ca="1">LOOKUP(G719,Paramètres!$A$1:$A$20,Paramètres!$C$1:$C$21)</f>
        <v>-15</v>
      </c>
      <c r="Z719" s="25">
        <v>2002</v>
      </c>
      <c r="AA719" s="25"/>
      <c r="AB719" s="59"/>
      <c r="AC719" s="42"/>
      <c r="AD719" s="42" t="str">
        <f>IF(ISNA(VLOOKUP(D719,'Liste en forme Garçons'!$C:$C,1,FALSE)),"","*")</f>
        <v/>
      </c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</row>
    <row r="720" spans="1:46" s="43" customFormat="1" x14ac:dyDescent="0.35">
      <c r="A720" s="65"/>
      <c r="B720" s="32" t="s">
        <v>47</v>
      </c>
      <c r="C720" s="32" t="s">
        <v>382</v>
      </c>
      <c r="D720" s="138" t="s">
        <v>1759</v>
      </c>
      <c r="E720" s="49" t="s">
        <v>334</v>
      </c>
      <c r="F720" s="97" t="str">
        <f>IF(E720="","",IF(COUNTIF(Paramètres!H:H,E720)=1,IF(Paramètres!$E$3=Paramètres!$A$23,"Belfort/Montbéliard",IF(Paramètres!$E$3=Paramètres!$A$24,"Doubs","Franche-Comté")),IF(COUNTIF(Paramètres!I:I,E720)=1,IF(Paramètres!$E$3=Paramètres!$A$23,"Belfort/Montbéliard",IF(Paramètres!$E$3=Paramètres!$A$24,"Belfort","Franche-Comté")),IF(COUNTIF(Paramètres!J:J,E720)=1,IF(Paramètres!$E$3=Paramètres!$A$25,"Franche-Comté","Haute-Saône"),IF(COUNTIF(Paramètres!K:K,E720)=1,IF(Paramètres!$E$3=Paramètres!$A$25,"Franche-Comté","Jura"),IF(COUNTIF(Paramètres!G:G,E720)=1,IF(Paramètres!$E$3=Paramètres!$A$23,"Besançon",IF(Paramètres!$E$3=Paramètres!$A$24,"Doubs","Franche-Comté")),"*** INCONNU ***"))))))</f>
        <v>Franche-Comté</v>
      </c>
      <c r="G720" s="37">
        <f>LOOKUP(Z720-Paramètres!$E$1,Paramètres!$A$1:$A$20)</f>
        <v>-14</v>
      </c>
      <c r="H720" s="37" t="str">
        <f>LOOKUP(G720,Paramètres!$A$1:$B$20)</f>
        <v>C1</v>
      </c>
      <c r="I720" s="37">
        <f t="shared" si="121"/>
        <v>5</v>
      </c>
      <c r="J720" s="116">
        <v>500</v>
      </c>
      <c r="K720" s="25" t="s">
        <v>244</v>
      </c>
      <c r="L720" s="25" t="s">
        <v>200</v>
      </c>
      <c r="M720" s="25">
        <v>0</v>
      </c>
      <c r="N720" s="25">
        <v>0</v>
      </c>
      <c r="O720" s="88" t="str">
        <f t="shared" si="122"/>
        <v>7G10H</v>
      </c>
      <c r="P720" s="56">
        <f t="shared" si="123"/>
        <v>1000</v>
      </c>
      <c r="Q720" s="56">
        <f t="shared" si="124"/>
        <v>70000</v>
      </c>
      <c r="R720" s="56">
        <f t="shared" si="125"/>
        <v>0</v>
      </c>
      <c r="S720" s="56">
        <f t="shared" si="126"/>
        <v>0</v>
      </c>
      <c r="T720" s="56">
        <f t="shared" si="127"/>
        <v>71000</v>
      </c>
      <c r="U720" s="57" t="str">
        <f t="shared" si="128"/>
        <v>7G</v>
      </c>
      <c r="V720" s="58">
        <f t="shared" si="129"/>
        <v>1000</v>
      </c>
      <c r="W720" s="57" t="str">
        <f t="shared" si="130"/>
        <v>7G10H</v>
      </c>
      <c r="X720" s="58">
        <f t="shared" si="131"/>
        <v>0</v>
      </c>
      <c r="Y720" s="36" t="str">
        <f ca="1">LOOKUP(G720,Paramètres!$A$1:$A$20,Paramètres!$C$1:$C$21)</f>
        <v>-15</v>
      </c>
      <c r="Z720" s="25">
        <v>2002</v>
      </c>
      <c r="AA720" s="25"/>
      <c r="AB720" s="59"/>
      <c r="AC720" s="42"/>
      <c r="AD720" s="42" t="str">
        <f>IF(ISNA(VLOOKUP(D720,'Liste en forme Garçons'!$C:$C,1,FALSE)),"","*")</f>
        <v/>
      </c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</row>
    <row r="721" spans="1:46" s="43" customFormat="1" x14ac:dyDescent="0.35">
      <c r="A721" s="65"/>
      <c r="B721" s="32" t="s">
        <v>570</v>
      </c>
      <c r="C721" s="32" t="s">
        <v>571</v>
      </c>
      <c r="D721" s="137" t="s">
        <v>1710</v>
      </c>
      <c r="E721" s="49" t="s">
        <v>1128</v>
      </c>
      <c r="F721" s="97" t="str">
        <f>IF(E721="","",IF(COUNTIF(Paramètres!H:H,E721)=1,IF(Paramètres!$E$3=Paramètres!$A$23,"Belfort/Montbéliard",IF(Paramètres!$E$3=Paramètres!$A$24,"Doubs","Franche-Comté")),IF(COUNTIF(Paramètres!I:I,E721)=1,IF(Paramètres!$E$3=Paramètres!$A$23,"Belfort/Montbéliard",IF(Paramètres!$E$3=Paramètres!$A$24,"Belfort","Franche-Comté")),IF(COUNTIF(Paramètres!J:J,E721)=1,IF(Paramètres!$E$3=Paramètres!$A$25,"Franche-Comté","Haute-Saône"),IF(COUNTIF(Paramètres!K:K,E721)=1,IF(Paramètres!$E$3=Paramètres!$A$25,"Franche-Comté","Jura"),IF(COUNTIF(Paramètres!G:G,E721)=1,IF(Paramètres!$E$3=Paramètres!$A$23,"Besançon",IF(Paramètres!$E$3=Paramètres!$A$24,"Doubs","Franche-Comté")),"*** INCONNU ***"))))))</f>
        <v>Franche-Comté</v>
      </c>
      <c r="G721" s="37">
        <f>LOOKUP(Z721-Paramètres!$E$1,Paramètres!$A$1:$A$20)</f>
        <v>-14</v>
      </c>
      <c r="H721" s="37" t="str">
        <f>LOOKUP(G721,Paramètres!$A$1:$B$20)</f>
        <v>C1</v>
      </c>
      <c r="I721" s="37">
        <f t="shared" si="121"/>
        <v>6</v>
      </c>
      <c r="J721" s="117">
        <v>605</v>
      </c>
      <c r="K721" s="25" t="s">
        <v>254</v>
      </c>
      <c r="L721" s="25" t="s">
        <v>201</v>
      </c>
      <c r="M721" s="25" t="s">
        <v>236</v>
      </c>
      <c r="N721" s="25" t="s">
        <v>201</v>
      </c>
      <c r="O721" s="88" t="str">
        <f t="shared" si="122"/>
        <v>1F35G</v>
      </c>
      <c r="P721" s="56">
        <f t="shared" si="123"/>
        <v>0</v>
      </c>
      <c r="Q721" s="56">
        <f t="shared" si="124"/>
        <v>350000</v>
      </c>
      <c r="R721" s="56">
        <f t="shared" si="125"/>
        <v>650000</v>
      </c>
      <c r="S721" s="56">
        <f t="shared" si="126"/>
        <v>350000</v>
      </c>
      <c r="T721" s="56">
        <f t="shared" si="127"/>
        <v>1350000</v>
      </c>
      <c r="U721" s="57" t="str">
        <f t="shared" si="128"/>
        <v>1F</v>
      </c>
      <c r="V721" s="58">
        <f t="shared" si="129"/>
        <v>350000</v>
      </c>
      <c r="W721" s="57" t="str">
        <f t="shared" si="130"/>
        <v>1F35G</v>
      </c>
      <c r="X721" s="58">
        <f t="shared" si="131"/>
        <v>0</v>
      </c>
      <c r="Y721" s="36" t="str">
        <f ca="1">LOOKUP(G721,Paramètres!$A$1:$A$20,Paramètres!$C$1:$C$21)</f>
        <v>-15</v>
      </c>
      <c r="Z721" s="25">
        <v>2002</v>
      </c>
      <c r="AA721" s="25"/>
      <c r="AB721" s="59"/>
      <c r="AC721" s="42"/>
      <c r="AD721" s="42" t="str">
        <f>IF(ISNA(VLOOKUP(D721,'Liste en forme Garçons'!$C:$C,1,FALSE)),"","*")</f>
        <v/>
      </c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</row>
    <row r="722" spans="1:46" s="43" customFormat="1" x14ac:dyDescent="0.35">
      <c r="A722" s="65"/>
      <c r="B722" s="32" t="s">
        <v>388</v>
      </c>
      <c r="C722" s="32" t="s">
        <v>387</v>
      </c>
      <c r="D722" s="138" t="s">
        <v>1645</v>
      </c>
      <c r="E722" s="49" t="s">
        <v>2984</v>
      </c>
      <c r="F722" s="97" t="str">
        <f>IF(E722="","",IF(COUNTIF(Paramètres!H:H,E722)=1,IF(Paramètres!$E$3=Paramètres!$A$23,"Belfort/Montbéliard",IF(Paramètres!$E$3=Paramètres!$A$24,"Doubs","Franche-Comté")),IF(COUNTIF(Paramètres!I:I,E722)=1,IF(Paramètres!$E$3=Paramètres!$A$23,"Belfort/Montbéliard",IF(Paramètres!$E$3=Paramètres!$A$24,"Belfort","Franche-Comté")),IF(COUNTIF(Paramètres!J:J,E722)=1,IF(Paramètres!$E$3=Paramètres!$A$25,"Franche-Comté","Haute-Saône"),IF(COUNTIF(Paramètres!K:K,E722)=1,IF(Paramètres!$E$3=Paramètres!$A$25,"Franche-Comté","Jura"),IF(COUNTIF(Paramètres!G:G,E722)=1,IF(Paramètres!$E$3=Paramètres!$A$23,"Besançon",IF(Paramètres!$E$3=Paramètres!$A$24,"Doubs","Franche-Comté")),"*** INCONNU ***"))))))</f>
        <v>Franche-Comté</v>
      </c>
      <c r="G722" s="37">
        <f>LOOKUP(Z722-Paramètres!$E$1,Paramètres!$A$1:$A$20)</f>
        <v>-14</v>
      </c>
      <c r="H722" s="37" t="str">
        <f>LOOKUP(G722,Paramètres!$A$1:$B$20)</f>
        <v>C1</v>
      </c>
      <c r="I722" s="37">
        <f t="shared" si="121"/>
        <v>5</v>
      </c>
      <c r="J722" s="116">
        <v>566</v>
      </c>
      <c r="K722" s="25">
        <v>0</v>
      </c>
      <c r="L722" s="25" t="s">
        <v>607</v>
      </c>
      <c r="M722" s="25" t="s">
        <v>236</v>
      </c>
      <c r="N722" s="25" t="s">
        <v>237</v>
      </c>
      <c r="O722" s="88" t="str">
        <f t="shared" si="122"/>
        <v>1F27G</v>
      </c>
      <c r="P722" s="56">
        <f t="shared" si="123"/>
        <v>0</v>
      </c>
      <c r="Q722" s="56">
        <f t="shared" si="124"/>
        <v>220000</v>
      </c>
      <c r="R722" s="56">
        <f t="shared" si="125"/>
        <v>650000</v>
      </c>
      <c r="S722" s="56">
        <f t="shared" si="126"/>
        <v>400000</v>
      </c>
      <c r="T722" s="56">
        <f t="shared" si="127"/>
        <v>1270000</v>
      </c>
      <c r="U722" s="57" t="str">
        <f t="shared" si="128"/>
        <v>1F</v>
      </c>
      <c r="V722" s="58">
        <f t="shared" si="129"/>
        <v>270000</v>
      </c>
      <c r="W722" s="57" t="str">
        <f t="shared" si="130"/>
        <v>1F27G</v>
      </c>
      <c r="X722" s="58">
        <f t="shared" si="131"/>
        <v>0</v>
      </c>
      <c r="Y722" s="36" t="str">
        <f ca="1">LOOKUP(G722,Paramètres!$A$1:$A$20,Paramètres!$C$1:$C$21)</f>
        <v>-15</v>
      </c>
      <c r="Z722" s="25">
        <v>2002</v>
      </c>
      <c r="AA722" s="25"/>
      <c r="AB722" s="59"/>
      <c r="AC722" s="42"/>
      <c r="AD722" s="42" t="str">
        <f>IF(ISNA(VLOOKUP(D722,'Liste en forme Garçons'!$C:$C,1,FALSE)),"","*")</f>
        <v/>
      </c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</row>
    <row r="723" spans="1:46" s="43" customFormat="1" x14ac:dyDescent="0.35">
      <c r="A723" s="65"/>
      <c r="B723" s="32" t="s">
        <v>835</v>
      </c>
      <c r="C723" s="32" t="s">
        <v>806</v>
      </c>
      <c r="D723" s="138" t="s">
        <v>1407</v>
      </c>
      <c r="E723" s="49" t="s">
        <v>841</v>
      </c>
      <c r="F723" s="97" t="str">
        <f>IF(E723="","",IF(COUNTIF(Paramètres!H:H,E723)=1,IF(Paramètres!$E$3=Paramètres!$A$23,"Belfort/Montbéliard",IF(Paramètres!$E$3=Paramètres!$A$24,"Doubs","Franche-Comté")),IF(COUNTIF(Paramètres!I:I,E723)=1,IF(Paramètres!$E$3=Paramètres!$A$23,"Belfort/Montbéliard",IF(Paramètres!$E$3=Paramètres!$A$24,"Belfort","Franche-Comté")),IF(COUNTIF(Paramètres!J:J,E723)=1,IF(Paramètres!$E$3=Paramètres!$A$25,"Franche-Comté","Haute-Saône"),IF(COUNTIF(Paramètres!K:K,E723)=1,IF(Paramètres!$E$3=Paramètres!$A$25,"Franche-Comté","Jura"),IF(COUNTIF(Paramètres!G:G,E723)=1,IF(Paramètres!$E$3=Paramètres!$A$23,"Besançon",IF(Paramètres!$E$3=Paramètres!$A$24,"Doubs","Franche-Comté")),"*** INCONNU ***"))))))</f>
        <v>Franche-Comté</v>
      </c>
      <c r="G723" s="37">
        <f>LOOKUP(Z723-Paramètres!$E$1,Paramètres!$A$1:$A$20)</f>
        <v>-15</v>
      </c>
      <c r="H723" s="37" t="str">
        <f>LOOKUP(G723,Paramètres!$A$1:$B$20)</f>
        <v>C2</v>
      </c>
      <c r="I723" s="37">
        <f t="shared" si="121"/>
        <v>5</v>
      </c>
      <c r="J723" s="116">
        <v>543</v>
      </c>
      <c r="K723" s="47"/>
      <c r="L723" s="47"/>
      <c r="M723" s="25"/>
      <c r="N723" s="25"/>
      <c r="O723" s="88" t="str">
        <f t="shared" si="122"/>
        <v>0</v>
      </c>
      <c r="P723" s="56">
        <f t="shared" si="123"/>
        <v>0</v>
      </c>
      <c r="Q723" s="56">
        <f t="shared" si="124"/>
        <v>0</v>
      </c>
      <c r="R723" s="56">
        <f t="shared" si="125"/>
        <v>0</v>
      </c>
      <c r="S723" s="56">
        <f t="shared" si="126"/>
        <v>0</v>
      </c>
      <c r="T723" s="56">
        <f t="shared" si="127"/>
        <v>0</v>
      </c>
      <c r="U723" s="57" t="str">
        <f t="shared" si="128"/>
        <v>0</v>
      </c>
      <c r="V723" s="58">
        <f t="shared" si="129"/>
        <v>0</v>
      </c>
      <c r="W723" s="57" t="str">
        <f t="shared" si="130"/>
        <v>0</v>
      </c>
      <c r="X723" s="58">
        <f t="shared" si="131"/>
        <v>0</v>
      </c>
      <c r="Y723" s="36" t="str">
        <f ca="1">LOOKUP(G723,Paramètres!$A$1:$A$20,Paramètres!$C$1:$C$21)</f>
        <v>-15</v>
      </c>
      <c r="Z723" s="25">
        <v>2001</v>
      </c>
      <c r="AA723" s="25"/>
      <c r="AB723" s="59"/>
      <c r="AC723" s="42"/>
      <c r="AD723" s="42" t="str">
        <f>IF(ISNA(VLOOKUP(D723,'Liste en forme Garçons'!$C:$C,1,FALSE)),"","*")</f>
        <v/>
      </c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</row>
    <row r="724" spans="1:46" s="43" customFormat="1" x14ac:dyDescent="0.35">
      <c r="A724" s="65"/>
      <c r="B724" s="32" t="s">
        <v>29</v>
      </c>
      <c r="C724" s="32" t="s">
        <v>1115</v>
      </c>
      <c r="D724" s="138" t="s">
        <v>1808</v>
      </c>
      <c r="E724" s="33" t="s">
        <v>58</v>
      </c>
      <c r="F724" s="97" t="str">
        <f>IF(E724="","",IF(COUNTIF(Paramètres!H:H,E724)=1,IF(Paramètres!$E$3=Paramètres!$A$23,"Belfort/Montbéliard",IF(Paramètres!$E$3=Paramètres!$A$24,"Doubs","Franche-Comté")),IF(COUNTIF(Paramètres!I:I,E724)=1,IF(Paramètres!$E$3=Paramètres!$A$23,"Belfort/Montbéliard",IF(Paramètres!$E$3=Paramètres!$A$24,"Belfort","Franche-Comté")),IF(COUNTIF(Paramètres!J:J,E724)=1,IF(Paramètres!$E$3=Paramètres!$A$25,"Franche-Comté","Haute-Saône"),IF(COUNTIF(Paramètres!K:K,E724)=1,IF(Paramètres!$E$3=Paramètres!$A$25,"Franche-Comté","Jura"),IF(COUNTIF(Paramètres!G:G,E724)=1,IF(Paramètres!$E$3=Paramètres!$A$23,"Besançon",IF(Paramètres!$E$3=Paramètres!$A$24,"Doubs","Franche-Comté")),"*** INCONNU ***"))))))</f>
        <v>Franche-Comté</v>
      </c>
      <c r="G724" s="37">
        <f>LOOKUP(Z724-Paramètres!$E$1,Paramètres!$A$1:$A$20)</f>
        <v>-14</v>
      </c>
      <c r="H724" s="37" t="str">
        <f>LOOKUP(G724,Paramètres!$A$1:$B$20)</f>
        <v>C1</v>
      </c>
      <c r="I724" s="37">
        <f t="shared" si="121"/>
        <v>5</v>
      </c>
      <c r="J724" s="116">
        <v>506</v>
      </c>
      <c r="K724" s="25" t="s">
        <v>254</v>
      </c>
      <c r="L724" s="47">
        <v>0</v>
      </c>
      <c r="M724" s="47" t="s">
        <v>206</v>
      </c>
      <c r="N724" s="25">
        <v>0</v>
      </c>
      <c r="O724" s="88" t="str">
        <f t="shared" si="122"/>
        <v>65H</v>
      </c>
      <c r="P724" s="56">
        <f t="shared" si="123"/>
        <v>0</v>
      </c>
      <c r="Q724" s="56">
        <f t="shared" si="124"/>
        <v>0</v>
      </c>
      <c r="R724" s="56">
        <f t="shared" si="125"/>
        <v>6500</v>
      </c>
      <c r="S724" s="56">
        <f t="shared" si="126"/>
        <v>0</v>
      </c>
      <c r="T724" s="56">
        <f t="shared" si="127"/>
        <v>6500</v>
      </c>
      <c r="U724" s="57" t="str">
        <f t="shared" si="128"/>
        <v>65H</v>
      </c>
      <c r="V724" s="58">
        <f t="shared" si="129"/>
        <v>0</v>
      </c>
      <c r="W724" s="57" t="str">
        <f t="shared" si="130"/>
        <v>65H</v>
      </c>
      <c r="X724" s="58">
        <f t="shared" si="131"/>
        <v>0</v>
      </c>
      <c r="Y724" s="36" t="str">
        <f ca="1">LOOKUP(G724,Paramètres!$A$1:$A$20,Paramètres!$C$1:$C$21)</f>
        <v>-15</v>
      </c>
      <c r="Z724" s="25">
        <v>2002</v>
      </c>
      <c r="AA724" s="25"/>
      <c r="AB724" s="59"/>
      <c r="AC724" s="42"/>
      <c r="AD724" s="42" t="str">
        <f>IF(ISNA(VLOOKUP(D724,'Liste en forme Garçons'!$C:$C,1,FALSE)),"","*")</f>
        <v/>
      </c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</row>
    <row r="725" spans="1:46" s="43" customFormat="1" x14ac:dyDescent="0.35">
      <c r="A725" s="65"/>
      <c r="B725" s="32" t="s">
        <v>61</v>
      </c>
      <c r="C725" s="32" t="s">
        <v>443</v>
      </c>
      <c r="D725" s="137" t="s">
        <v>1729</v>
      </c>
      <c r="E725" s="33" t="s">
        <v>105</v>
      </c>
      <c r="F725" s="97" t="str">
        <f>IF(E725="","",IF(COUNTIF(Paramètres!H:H,E725)=1,IF(Paramètres!$E$3=Paramètres!$A$23,"Belfort/Montbéliard",IF(Paramètres!$E$3=Paramètres!$A$24,"Doubs","Franche-Comté")),IF(COUNTIF(Paramètres!I:I,E725)=1,IF(Paramètres!$E$3=Paramètres!$A$23,"Belfort/Montbéliard",IF(Paramètres!$E$3=Paramètres!$A$24,"Belfort","Franche-Comté")),IF(COUNTIF(Paramètres!J:J,E725)=1,IF(Paramètres!$E$3=Paramètres!$A$25,"Franche-Comté","Haute-Saône"),IF(COUNTIF(Paramètres!K:K,E725)=1,IF(Paramètres!$E$3=Paramètres!$A$25,"Franche-Comté","Jura"),IF(COUNTIF(Paramètres!G:G,E725)=1,IF(Paramètres!$E$3=Paramètres!$A$23,"Besançon",IF(Paramètres!$E$3=Paramètres!$A$24,"Doubs","Franche-Comté")),"*** INCONNU ***"))))))</f>
        <v>Franche-Comté</v>
      </c>
      <c r="G725" s="37">
        <f>LOOKUP(Z725-Paramètres!$E$1,Paramètres!$A$1:$A$20)</f>
        <v>-14</v>
      </c>
      <c r="H725" s="37" t="str">
        <f>LOOKUP(G725,Paramètres!$A$1:$B$20)</f>
        <v>C1</v>
      </c>
      <c r="I725" s="37">
        <f t="shared" si="121"/>
        <v>5</v>
      </c>
      <c r="J725" s="116">
        <v>500</v>
      </c>
      <c r="K725" s="25" t="s">
        <v>254</v>
      </c>
      <c r="L725" s="47" t="s">
        <v>254</v>
      </c>
      <c r="M725" s="47" t="s">
        <v>239</v>
      </c>
      <c r="N725" s="47" t="s">
        <v>202</v>
      </c>
      <c r="O725" s="88" t="str">
        <f t="shared" si="122"/>
        <v>5G</v>
      </c>
      <c r="P725" s="56">
        <f t="shared" si="123"/>
        <v>0</v>
      </c>
      <c r="Q725" s="56">
        <f t="shared" si="124"/>
        <v>0</v>
      </c>
      <c r="R725" s="56">
        <f t="shared" si="125"/>
        <v>30000</v>
      </c>
      <c r="S725" s="56">
        <f t="shared" si="126"/>
        <v>20000</v>
      </c>
      <c r="T725" s="56">
        <f t="shared" si="127"/>
        <v>50000</v>
      </c>
      <c r="U725" s="57" t="str">
        <f t="shared" si="128"/>
        <v>5G</v>
      </c>
      <c r="V725" s="58">
        <f t="shared" si="129"/>
        <v>0</v>
      </c>
      <c r="W725" s="57" t="str">
        <f t="shared" si="130"/>
        <v>5G</v>
      </c>
      <c r="X725" s="58">
        <f t="shared" si="131"/>
        <v>0</v>
      </c>
      <c r="Y725" s="36" t="str">
        <f ca="1">LOOKUP(G725,Paramètres!$A$1:$A$20,Paramètres!$C$1:$C$21)</f>
        <v>-15</v>
      </c>
      <c r="Z725" s="25">
        <v>2002</v>
      </c>
      <c r="AA725" s="25"/>
      <c r="AB725" s="59"/>
      <c r="AC725" s="42"/>
      <c r="AD725" s="42" t="str">
        <f>IF(ISNA(VLOOKUP(D725,'Liste en forme Garçons'!$C:$C,1,FALSE)),"","*")</f>
        <v/>
      </c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</row>
    <row r="726" spans="1:46" s="43" customFormat="1" x14ac:dyDescent="0.35">
      <c r="A726" s="65"/>
      <c r="B726" s="32" t="s">
        <v>447</v>
      </c>
      <c r="C726" s="32" t="s">
        <v>651</v>
      </c>
      <c r="D726" s="139" t="s">
        <v>1746</v>
      </c>
      <c r="E726" s="49" t="s">
        <v>331</v>
      </c>
      <c r="F726" s="97" t="str">
        <f>IF(E726="","",IF(COUNTIF(Paramètres!H:H,E726)=1,IF(Paramètres!$E$3=Paramètres!$A$23,"Belfort/Montbéliard",IF(Paramètres!$E$3=Paramètres!$A$24,"Doubs","Franche-Comté")),IF(COUNTIF(Paramètres!I:I,E726)=1,IF(Paramètres!$E$3=Paramètres!$A$23,"Belfort/Montbéliard",IF(Paramètres!$E$3=Paramètres!$A$24,"Belfort","Franche-Comté")),IF(COUNTIF(Paramètres!J:J,E726)=1,IF(Paramètres!$E$3=Paramètres!$A$25,"Franche-Comté","Haute-Saône"),IF(COUNTIF(Paramètres!K:K,E726)=1,IF(Paramètres!$E$3=Paramètres!$A$25,"Franche-Comté","Jura"),IF(COUNTIF(Paramètres!G:G,E726)=1,IF(Paramètres!$E$3=Paramètres!$A$23,"Besançon",IF(Paramètres!$E$3=Paramètres!$A$24,"Doubs","Franche-Comté")),"*** INCONNU ***"))))))</f>
        <v>Franche-Comté</v>
      </c>
      <c r="G726" s="37">
        <f>LOOKUP(Z726-Paramètres!$E$1,Paramètres!$A$1:$A$20)</f>
        <v>-14</v>
      </c>
      <c r="H726" s="37" t="str">
        <f>LOOKUP(G726,Paramètres!$A$1:$B$20)</f>
        <v>C1</v>
      </c>
      <c r="I726" s="37">
        <f t="shared" si="121"/>
        <v>5</v>
      </c>
      <c r="J726" s="117">
        <v>500</v>
      </c>
      <c r="K726" s="47" t="s">
        <v>254</v>
      </c>
      <c r="L726" s="47" t="s">
        <v>254</v>
      </c>
      <c r="M726" s="47" t="s">
        <v>254</v>
      </c>
      <c r="N726" s="47">
        <v>0</v>
      </c>
      <c r="O726" s="88" t="str">
        <f t="shared" si="122"/>
        <v>0</v>
      </c>
      <c r="P726" s="56">
        <f t="shared" si="123"/>
        <v>0</v>
      </c>
      <c r="Q726" s="56">
        <f t="shared" si="124"/>
        <v>0</v>
      </c>
      <c r="R726" s="56">
        <f t="shared" si="125"/>
        <v>0</v>
      </c>
      <c r="S726" s="56">
        <f t="shared" si="126"/>
        <v>0</v>
      </c>
      <c r="T726" s="56">
        <f t="shared" si="127"/>
        <v>0</v>
      </c>
      <c r="U726" s="57" t="str">
        <f t="shared" si="128"/>
        <v>0</v>
      </c>
      <c r="V726" s="58">
        <f t="shared" si="129"/>
        <v>0</v>
      </c>
      <c r="W726" s="57" t="str">
        <f t="shared" si="130"/>
        <v>0</v>
      </c>
      <c r="X726" s="58">
        <f t="shared" si="131"/>
        <v>0</v>
      </c>
      <c r="Y726" s="36" t="str">
        <f ca="1">LOOKUP(G726,Paramètres!$A$1:$A$20,Paramètres!$C$1:$C$21)</f>
        <v>-15</v>
      </c>
      <c r="Z726" s="25">
        <v>2002</v>
      </c>
      <c r="AA726" s="25"/>
      <c r="AB726" s="59"/>
      <c r="AC726" s="42"/>
      <c r="AD726" s="42" t="str">
        <f>IF(ISNA(VLOOKUP(D726,'Liste en forme Garçons'!$C:$C,1,FALSE)),"","*")</f>
        <v/>
      </c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</row>
    <row r="727" spans="1:46" s="43" customFormat="1" x14ac:dyDescent="0.35">
      <c r="A727" s="65"/>
      <c r="B727" s="32" t="s">
        <v>19</v>
      </c>
      <c r="C727" s="32" t="s">
        <v>539</v>
      </c>
      <c r="D727" s="137" t="s">
        <v>1792</v>
      </c>
      <c r="E727" s="49" t="s">
        <v>334</v>
      </c>
      <c r="F727" s="97" t="str">
        <f>IF(E727="","",IF(COUNTIF(Paramètres!H:H,E727)=1,IF(Paramètres!$E$3=Paramètres!$A$23,"Belfort/Montbéliard",IF(Paramètres!$E$3=Paramètres!$A$24,"Doubs","Franche-Comté")),IF(COUNTIF(Paramètres!I:I,E727)=1,IF(Paramètres!$E$3=Paramètres!$A$23,"Belfort/Montbéliard",IF(Paramètres!$E$3=Paramètres!$A$24,"Belfort","Franche-Comté")),IF(COUNTIF(Paramètres!J:J,E727)=1,IF(Paramètres!$E$3=Paramètres!$A$25,"Franche-Comté","Haute-Saône"),IF(COUNTIF(Paramètres!K:K,E727)=1,IF(Paramètres!$E$3=Paramètres!$A$25,"Franche-Comté","Jura"),IF(COUNTIF(Paramètres!G:G,E727)=1,IF(Paramètres!$E$3=Paramètres!$A$23,"Besançon",IF(Paramètres!$E$3=Paramètres!$A$24,"Doubs","Franche-Comté")),"*** INCONNU ***"))))))</f>
        <v>Franche-Comté</v>
      </c>
      <c r="G727" s="37">
        <f>LOOKUP(Z727-Paramètres!$E$1,Paramètres!$A$1:$A$20)</f>
        <v>-14</v>
      </c>
      <c r="H727" s="37" t="str">
        <f>LOOKUP(G727,Paramètres!$A$1:$B$20)</f>
        <v>C1</v>
      </c>
      <c r="I727" s="37">
        <f t="shared" si="121"/>
        <v>5</v>
      </c>
      <c r="J727" s="117">
        <v>500</v>
      </c>
      <c r="K727" s="25" t="s">
        <v>254</v>
      </c>
      <c r="L727" s="25" t="s">
        <v>593</v>
      </c>
      <c r="M727" s="25">
        <v>0</v>
      </c>
      <c r="N727" s="25">
        <v>0</v>
      </c>
      <c r="O727" s="88" t="str">
        <f t="shared" si="122"/>
        <v>9G</v>
      </c>
      <c r="P727" s="56">
        <f t="shared" si="123"/>
        <v>0</v>
      </c>
      <c r="Q727" s="56">
        <f t="shared" si="124"/>
        <v>90000</v>
      </c>
      <c r="R727" s="56">
        <f t="shared" si="125"/>
        <v>0</v>
      </c>
      <c r="S727" s="56">
        <f t="shared" si="126"/>
        <v>0</v>
      </c>
      <c r="T727" s="56">
        <f t="shared" si="127"/>
        <v>90000</v>
      </c>
      <c r="U727" s="57" t="str">
        <f t="shared" si="128"/>
        <v>9G</v>
      </c>
      <c r="V727" s="58">
        <f t="shared" si="129"/>
        <v>0</v>
      </c>
      <c r="W727" s="57" t="str">
        <f t="shared" si="130"/>
        <v>9G</v>
      </c>
      <c r="X727" s="58">
        <f t="shared" si="131"/>
        <v>0</v>
      </c>
      <c r="Y727" s="36" t="str">
        <f ca="1">LOOKUP(G727,Paramètres!$A$1:$A$20,Paramètres!$C$1:$C$21)</f>
        <v>-15</v>
      </c>
      <c r="Z727" s="25">
        <v>2002</v>
      </c>
      <c r="AA727" s="25"/>
      <c r="AB727" s="59"/>
      <c r="AC727" s="42"/>
      <c r="AD727" s="42" t="str">
        <f>IF(ISNA(VLOOKUP(D727,'Liste en forme Garçons'!$C:$C,1,FALSE)),"","*")</f>
        <v/>
      </c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</row>
    <row r="728" spans="1:46" s="43" customFormat="1" x14ac:dyDescent="0.35">
      <c r="A728" s="65"/>
      <c r="B728" s="32" t="s">
        <v>34</v>
      </c>
      <c r="C728" s="32" t="s">
        <v>544</v>
      </c>
      <c r="D728" s="138" t="s">
        <v>1354</v>
      </c>
      <c r="E728" s="33" t="s">
        <v>1009</v>
      </c>
      <c r="F728" s="97" t="str">
        <f>IF(E728="","",IF(COUNTIF(Paramètres!H:H,E728)=1,IF(Paramètres!$E$3=Paramètres!$A$23,"Belfort/Montbéliard",IF(Paramètres!$E$3=Paramètres!$A$24,"Doubs","Franche-Comté")),IF(COUNTIF(Paramètres!I:I,E728)=1,IF(Paramètres!$E$3=Paramètres!$A$23,"Belfort/Montbéliard",IF(Paramètres!$E$3=Paramètres!$A$24,"Belfort","Franche-Comté")),IF(COUNTIF(Paramètres!J:J,E728)=1,IF(Paramètres!$E$3=Paramètres!$A$25,"Franche-Comté","Haute-Saône"),IF(COUNTIF(Paramètres!K:K,E728)=1,IF(Paramètres!$E$3=Paramètres!$A$25,"Franche-Comté","Jura"),IF(COUNTIF(Paramètres!G:G,E728)=1,IF(Paramètres!$E$3=Paramètres!$A$23,"Besançon",IF(Paramètres!$E$3=Paramètres!$A$24,"Doubs","Franche-Comté")),"*** INCONNU ***"))))))</f>
        <v>Franche-Comté</v>
      </c>
      <c r="G728" s="37">
        <f>LOOKUP(Z728-Paramètres!$E$1,Paramètres!$A$1:$A$20)</f>
        <v>-14</v>
      </c>
      <c r="H728" s="37" t="str">
        <f>LOOKUP(G728,Paramètres!$A$1:$B$20)</f>
        <v>C1</v>
      </c>
      <c r="I728" s="37">
        <f t="shared" si="121"/>
        <v>5</v>
      </c>
      <c r="J728" s="116">
        <v>500</v>
      </c>
      <c r="K728" s="25">
        <v>0</v>
      </c>
      <c r="L728" s="47" t="s">
        <v>238</v>
      </c>
      <c r="M728" s="47">
        <v>0</v>
      </c>
      <c r="N728" s="25">
        <v>0</v>
      </c>
      <c r="O728" s="88" t="str">
        <f t="shared" si="122"/>
        <v>15G</v>
      </c>
      <c r="P728" s="56">
        <f t="shared" si="123"/>
        <v>0</v>
      </c>
      <c r="Q728" s="56">
        <f t="shared" si="124"/>
        <v>150000</v>
      </c>
      <c r="R728" s="56">
        <f t="shared" si="125"/>
        <v>0</v>
      </c>
      <c r="S728" s="56">
        <f t="shared" si="126"/>
        <v>0</v>
      </c>
      <c r="T728" s="56">
        <f t="shared" si="127"/>
        <v>150000</v>
      </c>
      <c r="U728" s="57" t="str">
        <f t="shared" si="128"/>
        <v>15G</v>
      </c>
      <c r="V728" s="58">
        <f t="shared" si="129"/>
        <v>0</v>
      </c>
      <c r="W728" s="57" t="str">
        <f t="shared" si="130"/>
        <v>15G</v>
      </c>
      <c r="X728" s="58">
        <f t="shared" si="131"/>
        <v>0</v>
      </c>
      <c r="Y728" s="36" t="str">
        <f ca="1">LOOKUP(G728,Paramètres!$A$1:$A$20,Paramètres!$C$1:$C$21)</f>
        <v>-15</v>
      </c>
      <c r="Z728" s="25">
        <v>2002</v>
      </c>
      <c r="AA728" s="25"/>
      <c r="AB728" s="59"/>
      <c r="AC728" s="42"/>
      <c r="AD728" s="42" t="str">
        <f>IF(ISNA(VLOOKUP(D728,'Liste en forme Garçons'!$C:$C,1,FALSE)),"","*")</f>
        <v/>
      </c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</row>
    <row r="729" spans="1:46" s="43" customFormat="1" x14ac:dyDescent="0.35">
      <c r="A729" s="65"/>
      <c r="B729" s="32" t="s">
        <v>39</v>
      </c>
      <c r="C729" s="32" t="s">
        <v>905</v>
      </c>
      <c r="D729" s="138" t="s">
        <v>1357</v>
      </c>
      <c r="E729" s="33" t="s">
        <v>1009</v>
      </c>
      <c r="F729" s="97" t="str">
        <f>IF(E729="","",IF(COUNTIF(Paramètres!H:H,E729)=1,IF(Paramètres!$E$3=Paramètres!$A$23,"Belfort/Montbéliard",IF(Paramètres!$E$3=Paramètres!$A$24,"Doubs","Franche-Comté")),IF(COUNTIF(Paramètres!I:I,E729)=1,IF(Paramètres!$E$3=Paramètres!$A$23,"Belfort/Montbéliard",IF(Paramètres!$E$3=Paramètres!$A$24,"Belfort","Franche-Comté")),IF(COUNTIF(Paramètres!J:J,E729)=1,IF(Paramètres!$E$3=Paramètres!$A$25,"Franche-Comté","Haute-Saône"),IF(COUNTIF(Paramètres!K:K,E729)=1,IF(Paramètres!$E$3=Paramètres!$A$25,"Franche-Comté","Jura"),IF(COUNTIF(Paramètres!G:G,E729)=1,IF(Paramètres!$E$3=Paramètres!$A$23,"Besançon",IF(Paramètres!$E$3=Paramètres!$A$24,"Doubs","Franche-Comté")),"*** INCONNU ***"))))))</f>
        <v>Franche-Comté</v>
      </c>
      <c r="G729" s="37">
        <f>LOOKUP(Z729-Paramètres!$E$1,Paramètres!$A$1:$A$20)</f>
        <v>-14</v>
      </c>
      <c r="H729" s="37" t="str">
        <f>LOOKUP(G729,Paramètres!$A$1:$B$20)</f>
        <v>C1</v>
      </c>
      <c r="I729" s="37">
        <f t="shared" si="121"/>
        <v>5</v>
      </c>
      <c r="J729" s="116">
        <v>500</v>
      </c>
      <c r="K729" s="25">
        <v>0</v>
      </c>
      <c r="L729" s="47" t="s">
        <v>73</v>
      </c>
      <c r="M729" s="47" t="s">
        <v>234</v>
      </c>
      <c r="N729" s="25" t="s">
        <v>237</v>
      </c>
      <c r="O729" s="88" t="str">
        <f t="shared" si="122"/>
        <v>4F20G</v>
      </c>
      <c r="P729" s="56">
        <f t="shared" si="123"/>
        <v>0</v>
      </c>
      <c r="Q729" s="56">
        <f t="shared" si="124"/>
        <v>800000</v>
      </c>
      <c r="R729" s="56">
        <f t="shared" si="125"/>
        <v>3000000</v>
      </c>
      <c r="S729" s="56">
        <f t="shared" si="126"/>
        <v>400000</v>
      </c>
      <c r="T729" s="56">
        <f t="shared" si="127"/>
        <v>4200000</v>
      </c>
      <c r="U729" s="57" t="str">
        <f t="shared" si="128"/>
        <v>4F</v>
      </c>
      <c r="V729" s="58">
        <f t="shared" si="129"/>
        <v>200000</v>
      </c>
      <c r="W729" s="57" t="str">
        <f t="shared" si="130"/>
        <v>4F20G</v>
      </c>
      <c r="X729" s="58">
        <f t="shared" si="131"/>
        <v>0</v>
      </c>
      <c r="Y729" s="36" t="str">
        <f ca="1">LOOKUP(G729,Paramètres!$A$1:$A$20,Paramètres!$C$1:$C$21)</f>
        <v>-15</v>
      </c>
      <c r="Z729" s="25">
        <v>2002</v>
      </c>
      <c r="AA729" s="25"/>
      <c r="AB729" s="59"/>
      <c r="AC729" s="42"/>
      <c r="AD729" s="42" t="str">
        <f>IF(ISNA(VLOOKUP(D729,'Liste en forme Garçons'!$C:$C,1,FALSE)),"","*")</f>
        <v/>
      </c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</row>
    <row r="730" spans="1:46" s="43" customFormat="1" x14ac:dyDescent="0.35">
      <c r="A730" s="65"/>
      <c r="B730" s="32" t="s">
        <v>871</v>
      </c>
      <c r="C730" s="32" t="s">
        <v>910</v>
      </c>
      <c r="D730" s="138" t="s">
        <v>1362</v>
      </c>
      <c r="E730" s="33" t="s">
        <v>1015</v>
      </c>
      <c r="F730" s="97" t="str">
        <f>IF(E730="","",IF(COUNTIF(Paramètres!H:H,E730)=1,IF(Paramètres!$E$3=Paramètres!$A$23,"Belfort/Montbéliard",IF(Paramètres!$E$3=Paramètres!$A$24,"Doubs","Franche-Comté")),IF(COUNTIF(Paramètres!I:I,E730)=1,IF(Paramètres!$E$3=Paramètres!$A$23,"Belfort/Montbéliard",IF(Paramètres!$E$3=Paramètres!$A$24,"Belfort","Franche-Comté")),IF(COUNTIF(Paramètres!J:J,E730)=1,IF(Paramètres!$E$3=Paramètres!$A$25,"Franche-Comté","Haute-Saône"),IF(COUNTIF(Paramètres!K:K,E730)=1,IF(Paramètres!$E$3=Paramètres!$A$25,"Franche-Comté","Jura"),IF(COUNTIF(Paramètres!G:G,E730)=1,IF(Paramètres!$E$3=Paramètres!$A$23,"Besançon",IF(Paramètres!$E$3=Paramètres!$A$24,"Doubs","Franche-Comté")),"*** INCONNU ***"))))))</f>
        <v>Franche-Comté</v>
      </c>
      <c r="G730" s="37">
        <f>LOOKUP(Z730-Paramètres!$E$1,Paramètres!$A$1:$A$20)</f>
        <v>-14</v>
      </c>
      <c r="H730" s="37" t="str">
        <f>LOOKUP(G730,Paramètres!$A$1:$B$20)</f>
        <v>C1</v>
      </c>
      <c r="I730" s="37">
        <f t="shared" si="121"/>
        <v>5</v>
      </c>
      <c r="J730" s="116">
        <v>500</v>
      </c>
      <c r="K730" s="25">
        <v>0</v>
      </c>
      <c r="L730" s="47" t="s">
        <v>203</v>
      </c>
      <c r="M730" s="47" t="s">
        <v>238</v>
      </c>
      <c r="N730" s="25" t="s">
        <v>203</v>
      </c>
      <c r="O730" s="88" t="str">
        <f t="shared" si="122"/>
        <v>25G</v>
      </c>
      <c r="P730" s="56">
        <f t="shared" si="123"/>
        <v>0</v>
      </c>
      <c r="Q730" s="56">
        <f t="shared" si="124"/>
        <v>50000</v>
      </c>
      <c r="R730" s="56">
        <f t="shared" si="125"/>
        <v>150000</v>
      </c>
      <c r="S730" s="56">
        <f t="shared" si="126"/>
        <v>50000</v>
      </c>
      <c r="T730" s="56">
        <f t="shared" si="127"/>
        <v>250000</v>
      </c>
      <c r="U730" s="57" t="str">
        <f t="shared" si="128"/>
        <v>25G</v>
      </c>
      <c r="V730" s="58">
        <f t="shared" si="129"/>
        <v>0</v>
      </c>
      <c r="W730" s="57" t="str">
        <f t="shared" si="130"/>
        <v>25G</v>
      </c>
      <c r="X730" s="58">
        <f t="shared" si="131"/>
        <v>0</v>
      </c>
      <c r="Y730" s="36" t="str">
        <f ca="1">LOOKUP(G730,Paramètres!$A$1:$A$20,Paramètres!$C$1:$C$21)</f>
        <v>-15</v>
      </c>
      <c r="Z730" s="25">
        <v>2002</v>
      </c>
      <c r="AA730" s="25"/>
      <c r="AB730" s="59"/>
      <c r="AC730" s="42"/>
      <c r="AD730" s="42" t="str">
        <f>IF(ISNA(VLOOKUP(D730,'Liste en forme Garçons'!$C:$C,1,FALSE)),"","*")</f>
        <v/>
      </c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</row>
    <row r="731" spans="1:46" s="43" customFormat="1" x14ac:dyDescent="0.35">
      <c r="A731" s="65"/>
      <c r="B731" s="32" t="s">
        <v>568</v>
      </c>
      <c r="C731" s="32" t="s">
        <v>650</v>
      </c>
      <c r="D731" s="139" t="s">
        <v>1603</v>
      </c>
      <c r="E731" s="49" t="s">
        <v>334</v>
      </c>
      <c r="F731" s="97" t="str">
        <f>IF(E731="","",IF(COUNTIF(Paramètres!H:H,E731)=1,IF(Paramètres!$E$3=Paramètres!$A$23,"Belfort/Montbéliard",IF(Paramètres!$E$3=Paramètres!$A$24,"Doubs","Franche-Comté")),IF(COUNTIF(Paramètres!I:I,E731)=1,IF(Paramètres!$E$3=Paramètres!$A$23,"Belfort/Montbéliard",IF(Paramètres!$E$3=Paramètres!$A$24,"Belfort","Franche-Comté")),IF(COUNTIF(Paramètres!J:J,E731)=1,IF(Paramètres!$E$3=Paramètres!$A$25,"Franche-Comté","Haute-Saône"),IF(COUNTIF(Paramètres!K:K,E731)=1,IF(Paramètres!$E$3=Paramètres!$A$25,"Franche-Comté","Jura"),IF(COUNTIF(Paramètres!G:G,E731)=1,IF(Paramètres!$E$3=Paramètres!$A$23,"Besançon",IF(Paramètres!$E$3=Paramètres!$A$24,"Doubs","Franche-Comté")),"*** INCONNU ***"))))))</f>
        <v>Franche-Comté</v>
      </c>
      <c r="G731" s="37">
        <f>LOOKUP(Z731-Paramètres!$E$1,Paramètres!$A$1:$A$20)</f>
        <v>-15</v>
      </c>
      <c r="H731" s="37" t="str">
        <f>LOOKUP(G731,Paramètres!$A$1:$B$20)</f>
        <v>C2</v>
      </c>
      <c r="I731" s="37">
        <f t="shared" si="121"/>
        <v>5</v>
      </c>
      <c r="J731" s="117">
        <v>500</v>
      </c>
      <c r="K731" s="47" t="s">
        <v>254</v>
      </c>
      <c r="L731" s="47" t="s">
        <v>254</v>
      </c>
      <c r="M731" s="47" t="s">
        <v>254</v>
      </c>
      <c r="N731" s="47">
        <v>0</v>
      </c>
      <c r="O731" s="88" t="str">
        <f t="shared" si="122"/>
        <v>0</v>
      </c>
      <c r="P731" s="56">
        <f t="shared" si="123"/>
        <v>0</v>
      </c>
      <c r="Q731" s="56">
        <f t="shared" si="124"/>
        <v>0</v>
      </c>
      <c r="R731" s="56">
        <f t="shared" si="125"/>
        <v>0</v>
      </c>
      <c r="S731" s="56">
        <f t="shared" si="126"/>
        <v>0</v>
      </c>
      <c r="T731" s="56">
        <f t="shared" si="127"/>
        <v>0</v>
      </c>
      <c r="U731" s="57" t="str">
        <f t="shared" si="128"/>
        <v>0</v>
      </c>
      <c r="V731" s="58">
        <f t="shared" si="129"/>
        <v>0</v>
      </c>
      <c r="W731" s="57" t="str">
        <f t="shared" si="130"/>
        <v>0</v>
      </c>
      <c r="X731" s="58">
        <f t="shared" si="131"/>
        <v>0</v>
      </c>
      <c r="Y731" s="36" t="str">
        <f ca="1">LOOKUP(G731,Paramètres!$A$1:$A$20,Paramètres!$C$1:$C$21)</f>
        <v>-15</v>
      </c>
      <c r="Z731" s="25">
        <v>2001</v>
      </c>
      <c r="AA731" s="25"/>
      <c r="AB731" s="59"/>
      <c r="AC731" s="42"/>
      <c r="AD731" s="42" t="str">
        <f>IF(ISNA(VLOOKUP(D731,'Liste en forme Garçons'!$C:$C,1,FALSE)),"","*")</f>
        <v/>
      </c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</row>
    <row r="732" spans="1:46" s="43" customFormat="1" x14ac:dyDescent="0.35">
      <c r="A732" s="65"/>
      <c r="B732" s="32" t="s">
        <v>451</v>
      </c>
      <c r="C732" s="32" t="s">
        <v>416</v>
      </c>
      <c r="D732" s="138" t="s">
        <v>1669</v>
      </c>
      <c r="E732" s="49" t="s">
        <v>1120</v>
      </c>
      <c r="F732" s="97" t="str">
        <f>IF(E732="","",IF(COUNTIF(Paramètres!H:H,E732)=1,IF(Paramètres!$E$3=Paramètres!$A$23,"Belfort/Montbéliard",IF(Paramètres!$E$3=Paramètres!$A$24,"Doubs","Franche-Comté")),IF(COUNTIF(Paramètres!I:I,E732)=1,IF(Paramètres!$E$3=Paramètres!$A$23,"Belfort/Montbéliard",IF(Paramètres!$E$3=Paramètres!$A$24,"Belfort","Franche-Comté")),IF(COUNTIF(Paramètres!J:J,E732)=1,IF(Paramètres!$E$3=Paramètres!$A$25,"Franche-Comté","Haute-Saône"),IF(COUNTIF(Paramètres!K:K,E732)=1,IF(Paramètres!$E$3=Paramètres!$A$25,"Franche-Comté","Jura"),IF(COUNTIF(Paramètres!G:G,E732)=1,IF(Paramètres!$E$3=Paramètres!$A$23,"Besançon",IF(Paramètres!$E$3=Paramètres!$A$24,"Doubs","Franche-Comté")),"*** INCONNU ***"))))))</f>
        <v>Franche-Comté</v>
      </c>
      <c r="G732" s="37">
        <f>LOOKUP(Z732-Paramètres!$E$1,Paramètres!$A$1:$A$20)</f>
        <v>-15</v>
      </c>
      <c r="H732" s="37" t="str">
        <f>LOOKUP(G732,Paramètres!$A$1:$B$20)</f>
        <v>C2</v>
      </c>
      <c r="I732" s="37">
        <f t="shared" si="121"/>
        <v>5</v>
      </c>
      <c r="J732" s="116">
        <v>500</v>
      </c>
      <c r="K732" s="25" t="s">
        <v>254</v>
      </c>
      <c r="L732" s="25" t="s">
        <v>254</v>
      </c>
      <c r="M732" s="25" t="s">
        <v>180</v>
      </c>
      <c r="N732" s="25" t="s">
        <v>180</v>
      </c>
      <c r="O732" s="88" t="str">
        <f t="shared" si="122"/>
        <v>60G</v>
      </c>
      <c r="P732" s="56">
        <f t="shared" si="123"/>
        <v>0</v>
      </c>
      <c r="Q732" s="56">
        <f t="shared" si="124"/>
        <v>0</v>
      </c>
      <c r="R732" s="56">
        <f t="shared" si="125"/>
        <v>300000</v>
      </c>
      <c r="S732" s="56">
        <f t="shared" si="126"/>
        <v>300000</v>
      </c>
      <c r="T732" s="56">
        <f t="shared" si="127"/>
        <v>600000</v>
      </c>
      <c r="U732" s="57" t="str">
        <f t="shared" si="128"/>
        <v>60G</v>
      </c>
      <c r="V732" s="58">
        <f t="shared" si="129"/>
        <v>0</v>
      </c>
      <c r="W732" s="57" t="str">
        <f t="shared" si="130"/>
        <v>60G</v>
      </c>
      <c r="X732" s="58">
        <f t="shared" si="131"/>
        <v>0</v>
      </c>
      <c r="Y732" s="36" t="str">
        <f ca="1">LOOKUP(G732,Paramètres!$A$1:$A$20,Paramètres!$C$1:$C$21)</f>
        <v>-15</v>
      </c>
      <c r="Z732" s="25">
        <v>2001</v>
      </c>
      <c r="AA732" s="25"/>
      <c r="AB732" s="59"/>
      <c r="AC732" s="42"/>
      <c r="AD732" s="42" t="str">
        <f>IF(ISNA(VLOOKUP(D732,'Liste en forme Garçons'!$C:$C,1,FALSE)),"","*")</f>
        <v/>
      </c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</row>
    <row r="733" spans="1:46" s="43" customFormat="1" x14ac:dyDescent="0.35">
      <c r="A733" s="65"/>
      <c r="B733" s="32" t="s">
        <v>877</v>
      </c>
      <c r="C733" s="32" t="s">
        <v>984</v>
      </c>
      <c r="D733" s="138" t="s">
        <v>1277</v>
      </c>
      <c r="E733" s="33" t="s">
        <v>1028</v>
      </c>
      <c r="F733" s="97" t="str">
        <f>IF(E733="","",IF(COUNTIF(Paramètres!H:H,E733)=1,IF(Paramètres!$E$3=Paramètres!$A$23,"Belfort/Montbéliard",IF(Paramètres!$E$3=Paramètres!$A$24,"Doubs","Franche-Comté")),IF(COUNTIF(Paramètres!I:I,E733)=1,IF(Paramètres!$E$3=Paramètres!$A$23,"Belfort/Montbéliard",IF(Paramètres!$E$3=Paramètres!$A$24,"Belfort","Franche-Comté")),IF(COUNTIF(Paramètres!J:J,E733)=1,IF(Paramètres!$E$3=Paramètres!$A$25,"Franche-Comté","Haute-Saône"),IF(COUNTIF(Paramètres!K:K,E733)=1,IF(Paramètres!$E$3=Paramètres!$A$25,"Franche-Comté","Jura"),IF(COUNTIF(Paramètres!G:G,E733)=1,IF(Paramètres!$E$3=Paramètres!$A$23,"Besançon",IF(Paramètres!$E$3=Paramètres!$A$24,"Doubs","Franche-Comté")),"*** INCONNU ***"))))))</f>
        <v>Franche-Comté</v>
      </c>
      <c r="G733" s="37">
        <f>LOOKUP(Z733-Paramètres!$E$1,Paramètres!$A$1:$A$20)</f>
        <v>-15</v>
      </c>
      <c r="H733" s="37" t="str">
        <f>LOOKUP(G733,Paramètres!$A$1:$B$20)</f>
        <v>C2</v>
      </c>
      <c r="I733" s="37">
        <f t="shared" si="121"/>
        <v>5</v>
      </c>
      <c r="J733" s="116">
        <v>500</v>
      </c>
      <c r="K733" s="25">
        <v>0</v>
      </c>
      <c r="L733" s="47" t="s">
        <v>195</v>
      </c>
      <c r="M733" s="47">
        <v>0</v>
      </c>
      <c r="N733" s="25" t="s">
        <v>231</v>
      </c>
      <c r="O733" s="88" t="str">
        <f t="shared" si="122"/>
        <v>22F</v>
      </c>
      <c r="P733" s="56">
        <f t="shared" si="123"/>
        <v>0</v>
      </c>
      <c r="Q733" s="56">
        <f t="shared" si="124"/>
        <v>15000000</v>
      </c>
      <c r="R733" s="56">
        <f t="shared" si="125"/>
        <v>0</v>
      </c>
      <c r="S733" s="56">
        <f t="shared" si="126"/>
        <v>7000000</v>
      </c>
      <c r="T733" s="56">
        <f t="shared" si="127"/>
        <v>22000000</v>
      </c>
      <c r="U733" s="57" t="str">
        <f t="shared" si="128"/>
        <v>22F</v>
      </c>
      <c r="V733" s="58">
        <f t="shared" si="129"/>
        <v>0</v>
      </c>
      <c r="W733" s="57" t="str">
        <f t="shared" si="130"/>
        <v>22F</v>
      </c>
      <c r="X733" s="58">
        <f t="shared" si="131"/>
        <v>0</v>
      </c>
      <c r="Y733" s="36" t="str">
        <f ca="1">LOOKUP(G733,Paramètres!$A$1:$A$20,Paramètres!$C$1:$C$21)</f>
        <v>-15</v>
      </c>
      <c r="Z733" s="25">
        <v>2001</v>
      </c>
      <c r="AA733" s="25"/>
      <c r="AB733" s="59"/>
      <c r="AC733" s="42"/>
      <c r="AD733" s="42" t="str">
        <f>IF(ISNA(VLOOKUP(D733,'Liste en forme Garçons'!$C:$C,1,FALSE)),"","*")</f>
        <v/>
      </c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</row>
    <row r="734" spans="1:46" s="43" customFormat="1" x14ac:dyDescent="0.35">
      <c r="A734" s="65"/>
      <c r="B734" s="32" t="s">
        <v>883</v>
      </c>
      <c r="C734" s="32" t="s">
        <v>935</v>
      </c>
      <c r="D734" s="138" t="s">
        <v>1333</v>
      </c>
      <c r="E734" s="33" t="s">
        <v>1009</v>
      </c>
      <c r="F734" s="97" t="str">
        <f>IF(E734="","",IF(COUNTIF(Paramètres!H:H,E734)=1,IF(Paramètres!$E$3=Paramètres!$A$23,"Belfort/Montbéliard",IF(Paramètres!$E$3=Paramètres!$A$24,"Doubs","Franche-Comté")),IF(COUNTIF(Paramètres!I:I,E734)=1,IF(Paramètres!$E$3=Paramètres!$A$23,"Belfort/Montbéliard",IF(Paramètres!$E$3=Paramètres!$A$24,"Belfort","Franche-Comté")),IF(COUNTIF(Paramètres!J:J,E734)=1,IF(Paramètres!$E$3=Paramètres!$A$25,"Franche-Comté","Haute-Saône"),IF(COUNTIF(Paramètres!K:K,E734)=1,IF(Paramètres!$E$3=Paramètres!$A$25,"Franche-Comté","Jura"),IF(COUNTIF(Paramètres!G:G,E734)=1,IF(Paramètres!$E$3=Paramètres!$A$23,"Besançon",IF(Paramètres!$E$3=Paramètres!$A$24,"Doubs","Franche-Comté")),"*** INCONNU ***"))))))</f>
        <v>Franche-Comté</v>
      </c>
      <c r="G734" s="37">
        <f>LOOKUP(Z734-Paramètres!$E$1,Paramètres!$A$1:$A$20)</f>
        <v>-15</v>
      </c>
      <c r="H734" s="37" t="str">
        <f>LOOKUP(G734,Paramètres!$A$1:$B$20)</f>
        <v>C2</v>
      </c>
      <c r="I734" s="37">
        <f t="shared" si="121"/>
        <v>5</v>
      </c>
      <c r="J734" s="116">
        <v>500</v>
      </c>
      <c r="K734" s="25">
        <v>0</v>
      </c>
      <c r="L734" s="47">
        <v>0</v>
      </c>
      <c r="M734" s="47">
        <v>0</v>
      </c>
      <c r="N734" s="25" t="s">
        <v>230</v>
      </c>
      <c r="O734" s="88" t="str">
        <f t="shared" si="122"/>
        <v>25F</v>
      </c>
      <c r="P734" s="56">
        <f t="shared" si="123"/>
        <v>0</v>
      </c>
      <c r="Q734" s="56">
        <f t="shared" si="124"/>
        <v>0</v>
      </c>
      <c r="R734" s="56">
        <f t="shared" si="125"/>
        <v>0</v>
      </c>
      <c r="S734" s="56">
        <f t="shared" si="126"/>
        <v>25000000</v>
      </c>
      <c r="T734" s="56">
        <f t="shared" si="127"/>
        <v>25000000</v>
      </c>
      <c r="U734" s="57" t="str">
        <f t="shared" si="128"/>
        <v>25F</v>
      </c>
      <c r="V734" s="58">
        <f t="shared" si="129"/>
        <v>0</v>
      </c>
      <c r="W734" s="57" t="str">
        <f t="shared" si="130"/>
        <v>25F</v>
      </c>
      <c r="X734" s="58">
        <f t="shared" si="131"/>
        <v>0</v>
      </c>
      <c r="Y734" s="36" t="str">
        <f ca="1">LOOKUP(G734,Paramètres!$A$1:$A$20,Paramètres!$C$1:$C$21)</f>
        <v>-15</v>
      </c>
      <c r="Z734" s="25">
        <v>2001</v>
      </c>
      <c r="AA734" s="25"/>
      <c r="AB734" s="59"/>
      <c r="AC734" s="42"/>
      <c r="AD734" s="42" t="str">
        <f>IF(ISNA(VLOOKUP(D734,'Liste en forme Garçons'!$C:$C,1,FALSE)),"","*")</f>
        <v/>
      </c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</row>
    <row r="735" spans="1:46" s="43" customFormat="1" x14ac:dyDescent="0.35">
      <c r="A735" s="65"/>
      <c r="B735" s="32" t="s">
        <v>38</v>
      </c>
      <c r="C735" s="32" t="s">
        <v>985</v>
      </c>
      <c r="D735" s="138" t="s">
        <v>1345</v>
      </c>
      <c r="E735" s="33" t="s">
        <v>1014</v>
      </c>
      <c r="F735" s="97" t="str">
        <f>IF(E735="","",IF(COUNTIF(Paramètres!H:H,E735)=1,IF(Paramètres!$E$3=Paramètres!$A$23,"Belfort/Montbéliard",IF(Paramètres!$E$3=Paramètres!$A$24,"Doubs","Franche-Comté")),IF(COUNTIF(Paramètres!I:I,E735)=1,IF(Paramètres!$E$3=Paramètres!$A$23,"Belfort/Montbéliard",IF(Paramètres!$E$3=Paramètres!$A$24,"Belfort","Franche-Comté")),IF(COUNTIF(Paramètres!J:J,E735)=1,IF(Paramètres!$E$3=Paramètres!$A$25,"Franche-Comté","Haute-Saône"),IF(COUNTIF(Paramètres!K:K,E735)=1,IF(Paramètres!$E$3=Paramètres!$A$25,"Franche-Comté","Jura"),IF(COUNTIF(Paramètres!G:G,E735)=1,IF(Paramètres!$E$3=Paramètres!$A$23,"Besançon",IF(Paramètres!$E$3=Paramètres!$A$24,"Doubs","Franche-Comté")),"*** INCONNU ***"))))))</f>
        <v>Franche-Comté</v>
      </c>
      <c r="G735" s="37">
        <f>LOOKUP(Z735-Paramètres!$E$1,Paramètres!$A$1:$A$20)</f>
        <v>-15</v>
      </c>
      <c r="H735" s="37" t="str">
        <f>LOOKUP(G735,Paramètres!$A$1:$B$20)</f>
        <v>C2</v>
      </c>
      <c r="I735" s="37">
        <f t="shared" si="121"/>
        <v>5</v>
      </c>
      <c r="J735" s="116">
        <v>500</v>
      </c>
      <c r="K735" s="25">
        <v>0</v>
      </c>
      <c r="L735" s="47" t="s">
        <v>72</v>
      </c>
      <c r="M735" s="47" t="s">
        <v>72</v>
      </c>
      <c r="N735" s="25" t="s">
        <v>196</v>
      </c>
      <c r="O735" s="88" t="str">
        <f t="shared" si="122"/>
        <v>70F</v>
      </c>
      <c r="P735" s="56">
        <f t="shared" si="123"/>
        <v>0</v>
      </c>
      <c r="Q735" s="56">
        <f t="shared" si="124"/>
        <v>30000000</v>
      </c>
      <c r="R735" s="56">
        <f t="shared" si="125"/>
        <v>30000000</v>
      </c>
      <c r="S735" s="56">
        <f t="shared" si="126"/>
        <v>10000000</v>
      </c>
      <c r="T735" s="56">
        <f t="shared" si="127"/>
        <v>70000000</v>
      </c>
      <c r="U735" s="57" t="str">
        <f t="shared" si="128"/>
        <v>70F</v>
      </c>
      <c r="V735" s="58">
        <f t="shared" si="129"/>
        <v>0</v>
      </c>
      <c r="W735" s="57" t="str">
        <f t="shared" si="130"/>
        <v>70F</v>
      </c>
      <c r="X735" s="58">
        <f t="shared" si="131"/>
        <v>0</v>
      </c>
      <c r="Y735" s="36" t="str">
        <f ca="1">LOOKUP(G735,Paramètres!$A$1:$A$20,Paramètres!$C$1:$C$21)</f>
        <v>-15</v>
      </c>
      <c r="Z735" s="25">
        <v>2001</v>
      </c>
      <c r="AA735" s="25"/>
      <c r="AB735" s="59"/>
      <c r="AC735" s="42"/>
      <c r="AD735" s="42" t="str">
        <f>IF(ISNA(VLOOKUP(D735,'Liste en forme Garçons'!$C:$C,1,FALSE)),"","*")</f>
        <v/>
      </c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</row>
    <row r="736" spans="1:46" s="43" customFormat="1" x14ac:dyDescent="0.35">
      <c r="A736" s="65"/>
      <c r="B736" s="32" t="s">
        <v>49</v>
      </c>
      <c r="C736" s="32" t="s">
        <v>994</v>
      </c>
      <c r="D736" s="138" t="s">
        <v>1363</v>
      </c>
      <c r="E736" s="33" t="s">
        <v>1014</v>
      </c>
      <c r="F736" s="97" t="str">
        <f>IF(E736="","",IF(COUNTIF(Paramètres!H:H,E736)=1,IF(Paramètres!$E$3=Paramètres!$A$23,"Belfort/Montbéliard",IF(Paramètres!$E$3=Paramètres!$A$24,"Doubs","Franche-Comté")),IF(COUNTIF(Paramètres!I:I,E736)=1,IF(Paramètres!$E$3=Paramètres!$A$23,"Belfort/Montbéliard",IF(Paramètres!$E$3=Paramètres!$A$24,"Belfort","Franche-Comté")),IF(COUNTIF(Paramètres!J:J,E736)=1,IF(Paramètres!$E$3=Paramètres!$A$25,"Franche-Comté","Haute-Saône"),IF(COUNTIF(Paramètres!K:K,E736)=1,IF(Paramètres!$E$3=Paramètres!$A$25,"Franche-Comté","Jura"),IF(COUNTIF(Paramètres!G:G,E736)=1,IF(Paramètres!$E$3=Paramètres!$A$23,"Besançon",IF(Paramètres!$E$3=Paramètres!$A$24,"Doubs","Franche-Comté")),"*** INCONNU ***"))))))</f>
        <v>Franche-Comté</v>
      </c>
      <c r="G736" s="37">
        <f>LOOKUP(Z736-Paramètres!$E$1,Paramètres!$A$1:$A$20)</f>
        <v>-15</v>
      </c>
      <c r="H736" s="37" t="str">
        <f>LOOKUP(G736,Paramètres!$A$1:$B$20)</f>
        <v>C2</v>
      </c>
      <c r="I736" s="37">
        <f t="shared" si="121"/>
        <v>5</v>
      </c>
      <c r="J736" s="116">
        <v>500</v>
      </c>
      <c r="K736" s="25">
        <v>0</v>
      </c>
      <c r="L736" s="47" t="s">
        <v>646</v>
      </c>
      <c r="M736" s="47" t="s">
        <v>195</v>
      </c>
      <c r="N736" s="25" t="s">
        <v>233</v>
      </c>
      <c r="O736" s="88" t="str">
        <f t="shared" si="122"/>
        <v>30F</v>
      </c>
      <c r="P736" s="56">
        <f t="shared" si="123"/>
        <v>0</v>
      </c>
      <c r="Q736" s="56">
        <f t="shared" si="124"/>
        <v>11000000</v>
      </c>
      <c r="R736" s="56">
        <f t="shared" si="125"/>
        <v>15000000</v>
      </c>
      <c r="S736" s="56">
        <f t="shared" si="126"/>
        <v>4000000</v>
      </c>
      <c r="T736" s="56">
        <f t="shared" si="127"/>
        <v>30000000</v>
      </c>
      <c r="U736" s="57" t="str">
        <f t="shared" si="128"/>
        <v>30F</v>
      </c>
      <c r="V736" s="58">
        <f t="shared" si="129"/>
        <v>0</v>
      </c>
      <c r="W736" s="57" t="str">
        <f t="shared" si="130"/>
        <v>30F</v>
      </c>
      <c r="X736" s="58">
        <f t="shared" si="131"/>
        <v>0</v>
      </c>
      <c r="Y736" s="36" t="str">
        <f ca="1">LOOKUP(G736,Paramètres!$A$1:$A$20,Paramètres!$C$1:$C$21)</f>
        <v>-15</v>
      </c>
      <c r="Z736" s="25">
        <v>2001</v>
      </c>
      <c r="AA736" s="25"/>
      <c r="AB736" s="59"/>
      <c r="AC736" s="42"/>
      <c r="AD736" s="42" t="str">
        <f>IF(ISNA(VLOOKUP(D736,'Liste en forme Garçons'!$C:$C,1,FALSE)),"","*")</f>
        <v/>
      </c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</row>
    <row r="737" spans="1:46" s="43" customFormat="1" x14ac:dyDescent="0.35">
      <c r="A737" s="65"/>
      <c r="B737" s="32" t="s">
        <v>363</v>
      </c>
      <c r="C737" s="32" t="s">
        <v>970</v>
      </c>
      <c r="D737" s="138" t="s">
        <v>1270</v>
      </c>
      <c r="E737" s="33" t="s">
        <v>1009</v>
      </c>
      <c r="F737" s="97" t="str">
        <f>IF(E737="","",IF(COUNTIF(Paramètres!H:H,E737)=1,IF(Paramètres!$E$3=Paramètres!$A$23,"Belfort/Montbéliard",IF(Paramètres!$E$3=Paramètres!$A$24,"Doubs","Franche-Comté")),IF(COUNTIF(Paramètres!I:I,E737)=1,IF(Paramètres!$E$3=Paramètres!$A$23,"Belfort/Montbéliard",IF(Paramètres!$E$3=Paramètres!$A$24,"Belfort","Franche-Comté")),IF(COUNTIF(Paramètres!J:J,E737)=1,IF(Paramètres!$E$3=Paramètres!$A$25,"Franche-Comté","Haute-Saône"),IF(COUNTIF(Paramètres!K:K,E737)=1,IF(Paramètres!$E$3=Paramètres!$A$25,"Franche-Comté","Jura"),IF(COUNTIF(Paramètres!G:G,E737)=1,IF(Paramètres!$E$3=Paramètres!$A$23,"Besançon",IF(Paramètres!$E$3=Paramètres!$A$24,"Doubs","Franche-Comté")),"*** INCONNU ***"))))))</f>
        <v>Franche-Comté</v>
      </c>
      <c r="G737" s="37">
        <f>LOOKUP(Z737-Paramètres!$E$1,Paramètres!$A$1:$A$20)</f>
        <v>-18</v>
      </c>
      <c r="H737" s="37" t="str">
        <f>LOOKUP(G737,Paramètres!$A$1:$B$20)</f>
        <v>J3</v>
      </c>
      <c r="I737" s="37">
        <f t="shared" si="121"/>
        <v>12</v>
      </c>
      <c r="J737" s="116">
        <v>1271</v>
      </c>
      <c r="K737" s="25" t="s">
        <v>350</v>
      </c>
      <c r="L737" s="47" t="s">
        <v>210</v>
      </c>
      <c r="M737" s="47" t="s">
        <v>181</v>
      </c>
      <c r="N737" s="25" t="s">
        <v>181</v>
      </c>
      <c r="O737" s="88" t="str">
        <f t="shared" si="122"/>
        <v>2C</v>
      </c>
      <c r="P737" s="56">
        <f t="shared" si="123"/>
        <v>650000000000</v>
      </c>
      <c r="Q737" s="56">
        <f t="shared" si="124"/>
        <v>350000000000</v>
      </c>
      <c r="R737" s="56">
        <f t="shared" si="125"/>
        <v>500000000000</v>
      </c>
      <c r="S737" s="56">
        <f t="shared" si="126"/>
        <v>500000000000</v>
      </c>
      <c r="T737" s="56">
        <f t="shared" si="127"/>
        <v>2000000000000</v>
      </c>
      <c r="U737" s="57" t="str">
        <f t="shared" si="128"/>
        <v>2C</v>
      </c>
      <c r="V737" s="58">
        <f t="shared" si="129"/>
        <v>0</v>
      </c>
      <c r="W737" s="57" t="str">
        <f t="shared" si="130"/>
        <v>2C</v>
      </c>
      <c r="X737" s="58">
        <f t="shared" si="131"/>
        <v>0</v>
      </c>
      <c r="Y737" s="36" t="str">
        <f ca="1">LOOKUP(G737,Paramètres!$A$1:$A$20,Paramètres!$C$1:$C$21)</f>
        <v>-18</v>
      </c>
      <c r="Z737" s="25">
        <v>1998</v>
      </c>
      <c r="AA737" s="25"/>
      <c r="AB737" s="59"/>
      <c r="AC737" s="42"/>
      <c r="AD737" s="42" t="str">
        <f>IF(ISNA(VLOOKUP(D737,'Liste en forme Garçons'!$C:$C,1,FALSE)),"","*")</f>
        <v/>
      </c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</row>
    <row r="738" spans="1:46" s="43" customFormat="1" x14ac:dyDescent="0.35">
      <c r="A738" s="65"/>
      <c r="B738" s="32" t="s">
        <v>30</v>
      </c>
      <c r="C738" s="32" t="s">
        <v>931</v>
      </c>
      <c r="D738" s="138" t="s">
        <v>1275</v>
      </c>
      <c r="E738" s="33" t="s">
        <v>1013</v>
      </c>
      <c r="F738" s="97" t="str">
        <f>IF(E738="","",IF(COUNTIF(Paramètres!H:H,E738)=1,IF(Paramètres!$E$3=Paramètres!$A$23,"Belfort/Montbéliard",IF(Paramètres!$E$3=Paramètres!$A$24,"Doubs","Franche-Comté")),IF(COUNTIF(Paramètres!I:I,E738)=1,IF(Paramètres!$E$3=Paramètres!$A$23,"Belfort/Montbéliard",IF(Paramètres!$E$3=Paramètres!$A$24,"Belfort","Franche-Comté")),IF(COUNTIF(Paramètres!J:J,E738)=1,IF(Paramètres!$E$3=Paramètres!$A$25,"Franche-Comté","Haute-Saône"),IF(COUNTIF(Paramètres!K:K,E738)=1,IF(Paramètres!$E$3=Paramètres!$A$25,"Franche-Comté","Jura"),IF(COUNTIF(Paramètres!G:G,E738)=1,IF(Paramètres!$E$3=Paramètres!$A$23,"Besançon",IF(Paramètres!$E$3=Paramètres!$A$24,"Doubs","Franche-Comté")),"*** INCONNU ***"))))))</f>
        <v>Franche-Comté</v>
      </c>
      <c r="G738" s="37">
        <f>LOOKUP(Z738-Paramètres!$E$1,Paramètres!$A$1:$A$20)</f>
        <v>-17</v>
      </c>
      <c r="H738" s="37" t="str">
        <f>LOOKUP(G738,Paramètres!$A$1:$B$20)</f>
        <v>J2</v>
      </c>
      <c r="I738" s="37">
        <f t="shared" si="121"/>
        <v>11</v>
      </c>
      <c r="J738" s="116">
        <v>1146</v>
      </c>
      <c r="K738" s="25" t="s">
        <v>211</v>
      </c>
      <c r="L738" s="47" t="s">
        <v>183</v>
      </c>
      <c r="M738" s="47">
        <v>0</v>
      </c>
      <c r="N738" s="25">
        <v>0</v>
      </c>
      <c r="O738" s="88" t="str">
        <f t="shared" si="122"/>
        <v>35D</v>
      </c>
      <c r="P738" s="56">
        <f t="shared" si="123"/>
        <v>200000000000</v>
      </c>
      <c r="Q738" s="56">
        <f t="shared" si="124"/>
        <v>150000000000</v>
      </c>
      <c r="R738" s="56">
        <f t="shared" si="125"/>
        <v>0</v>
      </c>
      <c r="S738" s="56">
        <f t="shared" si="126"/>
        <v>0</v>
      </c>
      <c r="T738" s="56">
        <f t="shared" si="127"/>
        <v>350000000000</v>
      </c>
      <c r="U738" s="57" t="str">
        <f t="shared" si="128"/>
        <v>35D</v>
      </c>
      <c r="V738" s="58">
        <f t="shared" si="129"/>
        <v>0</v>
      </c>
      <c r="W738" s="57" t="str">
        <f t="shared" si="130"/>
        <v>35D</v>
      </c>
      <c r="X738" s="58">
        <f t="shared" si="131"/>
        <v>0</v>
      </c>
      <c r="Y738" s="36" t="str">
        <f ca="1">LOOKUP(G738,Paramètres!$A$1:$A$20,Paramètres!$C$1:$C$21)</f>
        <v>-18</v>
      </c>
      <c r="Z738" s="25">
        <v>1999</v>
      </c>
      <c r="AA738" s="25"/>
      <c r="AB738" s="59"/>
      <c r="AC738" s="42"/>
      <c r="AD738" s="42" t="str">
        <f>IF(ISNA(VLOOKUP(D738,'Liste en forme Garçons'!$C:$C,1,FALSE)),"","*")</f>
        <v/>
      </c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</row>
    <row r="739" spans="1:46" s="43" customFormat="1" x14ac:dyDescent="0.35">
      <c r="A739" s="65"/>
      <c r="B739" s="32" t="s">
        <v>875</v>
      </c>
      <c r="C739" s="32" t="s">
        <v>915</v>
      </c>
      <c r="D739" s="138" t="s">
        <v>1271</v>
      </c>
      <c r="E739" s="33" t="s">
        <v>1013</v>
      </c>
      <c r="F739" s="97" t="str">
        <f>IF(E739="","",IF(COUNTIF(Paramètres!H:H,E739)=1,IF(Paramètres!$E$3=Paramètres!$A$23,"Belfort/Montbéliard",IF(Paramètres!$E$3=Paramètres!$A$24,"Doubs","Franche-Comté")),IF(COUNTIF(Paramètres!I:I,E739)=1,IF(Paramètres!$E$3=Paramètres!$A$23,"Belfort/Montbéliard",IF(Paramètres!$E$3=Paramètres!$A$24,"Belfort","Franche-Comté")),IF(COUNTIF(Paramètres!J:J,E739)=1,IF(Paramètres!$E$3=Paramètres!$A$25,"Franche-Comté","Haute-Saône"),IF(COUNTIF(Paramètres!K:K,E739)=1,IF(Paramètres!$E$3=Paramètres!$A$25,"Franche-Comté","Jura"),IF(COUNTIF(Paramètres!G:G,E739)=1,IF(Paramètres!$E$3=Paramètres!$A$23,"Besançon",IF(Paramètres!$E$3=Paramètres!$A$24,"Doubs","Franche-Comté")),"*** INCONNU ***"))))))</f>
        <v>Franche-Comté</v>
      </c>
      <c r="G739" s="37">
        <f>LOOKUP(Z739-Paramètres!$E$1,Paramètres!$A$1:$A$20)</f>
        <v>-17</v>
      </c>
      <c r="H739" s="37" t="str">
        <f>LOOKUP(G739,Paramètres!$A$1:$B$20)</f>
        <v>J2</v>
      </c>
      <c r="I739" s="37">
        <f t="shared" si="121"/>
        <v>10</v>
      </c>
      <c r="J739" s="116">
        <v>1054</v>
      </c>
      <c r="K739" s="25" t="s">
        <v>215</v>
      </c>
      <c r="L739" s="47" t="s">
        <v>212</v>
      </c>
      <c r="M739" s="47">
        <v>0</v>
      </c>
      <c r="N739" s="25">
        <v>0</v>
      </c>
      <c r="O739" s="88" t="str">
        <f t="shared" si="122"/>
        <v>11D</v>
      </c>
      <c r="P739" s="56">
        <f t="shared" si="123"/>
        <v>10000000000</v>
      </c>
      <c r="Q739" s="56">
        <f t="shared" si="124"/>
        <v>100000000000</v>
      </c>
      <c r="R739" s="56">
        <f t="shared" si="125"/>
        <v>0</v>
      </c>
      <c r="S739" s="56">
        <f t="shared" si="126"/>
        <v>0</v>
      </c>
      <c r="T739" s="56">
        <f t="shared" si="127"/>
        <v>110000000000</v>
      </c>
      <c r="U739" s="57" t="str">
        <f t="shared" si="128"/>
        <v>11D</v>
      </c>
      <c r="V739" s="58">
        <f t="shared" si="129"/>
        <v>0</v>
      </c>
      <c r="W739" s="57" t="str">
        <f t="shared" si="130"/>
        <v>11D</v>
      </c>
      <c r="X739" s="58">
        <f t="shared" si="131"/>
        <v>0</v>
      </c>
      <c r="Y739" s="36" t="str">
        <f ca="1">LOOKUP(G739,Paramètres!$A$1:$A$20,Paramètres!$C$1:$C$21)</f>
        <v>-18</v>
      </c>
      <c r="Z739" s="25">
        <v>1999</v>
      </c>
      <c r="AA739" s="25"/>
      <c r="AB739" s="59"/>
      <c r="AC739" s="42"/>
      <c r="AD739" s="42" t="str">
        <f>IF(ISNA(VLOOKUP(D739,'Liste en forme Garçons'!$C:$C,1,FALSE)),"","*")</f>
        <v/>
      </c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</row>
    <row r="740" spans="1:46" s="43" customFormat="1" x14ac:dyDescent="0.35">
      <c r="A740" s="65"/>
      <c r="B740" s="32" t="s">
        <v>879</v>
      </c>
      <c r="C740" s="32" t="s">
        <v>925</v>
      </c>
      <c r="D740" s="138" t="s">
        <v>1284</v>
      </c>
      <c r="E740" s="33" t="s">
        <v>1009</v>
      </c>
      <c r="F740" s="97" t="str">
        <f>IF(E740="","",IF(COUNTIF(Paramètres!H:H,E740)=1,IF(Paramètres!$E$3=Paramètres!$A$23,"Belfort/Montbéliard",IF(Paramètres!$E$3=Paramètres!$A$24,"Doubs","Franche-Comté")),IF(COUNTIF(Paramètres!I:I,E740)=1,IF(Paramètres!$E$3=Paramètres!$A$23,"Belfort/Montbéliard",IF(Paramètres!$E$3=Paramètres!$A$24,"Belfort","Franche-Comté")),IF(COUNTIF(Paramètres!J:J,E740)=1,IF(Paramètres!$E$3=Paramètres!$A$25,"Franche-Comté","Haute-Saône"),IF(COUNTIF(Paramètres!K:K,E740)=1,IF(Paramètres!$E$3=Paramètres!$A$25,"Franche-Comté","Jura"),IF(COUNTIF(Paramètres!G:G,E740)=1,IF(Paramètres!$E$3=Paramètres!$A$23,"Besançon",IF(Paramètres!$E$3=Paramètres!$A$24,"Doubs","Franche-Comté")),"*** INCONNU ***"))))))</f>
        <v>Franche-Comté</v>
      </c>
      <c r="G740" s="37">
        <f>LOOKUP(Z740-Paramètres!$E$1,Paramètres!$A$1:$A$20)</f>
        <v>-17</v>
      </c>
      <c r="H740" s="37" t="str">
        <f>LOOKUP(G740,Paramètres!$A$1:$B$20)</f>
        <v>J2</v>
      </c>
      <c r="I740" s="37">
        <f t="shared" si="121"/>
        <v>9</v>
      </c>
      <c r="J740" s="116">
        <v>989</v>
      </c>
      <c r="K740" s="25" t="s">
        <v>216</v>
      </c>
      <c r="L740" s="47" t="s">
        <v>187</v>
      </c>
      <c r="M740" s="47" t="s">
        <v>190</v>
      </c>
      <c r="N740" s="25">
        <v>0</v>
      </c>
      <c r="O740" s="88" t="str">
        <f t="shared" si="122"/>
        <v>1D95E</v>
      </c>
      <c r="P740" s="56">
        <f t="shared" si="123"/>
        <v>6500000000</v>
      </c>
      <c r="Q740" s="56">
        <f t="shared" si="124"/>
        <v>8000000000</v>
      </c>
      <c r="R740" s="56">
        <f t="shared" si="125"/>
        <v>5000000000</v>
      </c>
      <c r="S740" s="56">
        <f t="shared" si="126"/>
        <v>0</v>
      </c>
      <c r="T740" s="56">
        <f t="shared" si="127"/>
        <v>19500000000</v>
      </c>
      <c r="U740" s="57" t="str">
        <f t="shared" si="128"/>
        <v>1D</v>
      </c>
      <c r="V740" s="58">
        <f t="shared" si="129"/>
        <v>9500000000</v>
      </c>
      <c r="W740" s="57" t="str">
        <f t="shared" si="130"/>
        <v>1D95E</v>
      </c>
      <c r="X740" s="58">
        <f t="shared" si="131"/>
        <v>0</v>
      </c>
      <c r="Y740" s="36" t="str">
        <f ca="1">LOOKUP(G740,Paramètres!$A$1:$A$20,Paramètres!$C$1:$C$21)</f>
        <v>-18</v>
      </c>
      <c r="Z740" s="25">
        <v>1999</v>
      </c>
      <c r="AA740" s="25"/>
      <c r="AB740" s="59"/>
      <c r="AC740" s="42"/>
      <c r="AD740" s="42" t="str">
        <f>IF(ISNA(VLOOKUP(D740,'Liste en forme Garçons'!$C:$C,1,FALSE)),"","*")</f>
        <v/>
      </c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</row>
    <row r="741" spans="1:46" s="43" customFormat="1" x14ac:dyDescent="0.35">
      <c r="A741" s="65"/>
      <c r="B741" s="32" t="s">
        <v>123</v>
      </c>
      <c r="C741" s="32" t="s">
        <v>380</v>
      </c>
      <c r="D741" s="137" t="s">
        <v>1600</v>
      </c>
      <c r="E741" s="49" t="s">
        <v>327</v>
      </c>
      <c r="F741" s="97" t="str">
        <f>IF(E741="","",IF(COUNTIF(Paramètres!H:H,E741)=1,IF(Paramètres!$E$3=Paramètres!$A$23,"Belfort/Montbéliard",IF(Paramètres!$E$3=Paramètres!$A$24,"Doubs","Franche-Comté")),IF(COUNTIF(Paramètres!I:I,E741)=1,IF(Paramètres!$E$3=Paramètres!$A$23,"Belfort/Montbéliard",IF(Paramètres!$E$3=Paramètres!$A$24,"Belfort","Franche-Comté")),IF(COUNTIF(Paramètres!J:J,E741)=1,IF(Paramètres!$E$3=Paramètres!$A$25,"Franche-Comté","Haute-Saône"),IF(COUNTIF(Paramètres!K:K,E741)=1,IF(Paramètres!$E$3=Paramètres!$A$25,"Franche-Comté","Jura"),IF(COUNTIF(Paramètres!G:G,E741)=1,IF(Paramètres!$E$3=Paramètres!$A$23,"Besançon",IF(Paramètres!$E$3=Paramètres!$A$24,"Doubs","Franche-Comté")),"*** INCONNU ***"))))))</f>
        <v>Franche-Comté</v>
      </c>
      <c r="G741" s="37">
        <f>LOOKUP(Z741-Paramètres!$E$1,Paramètres!$A$1:$A$20)</f>
        <v>-16</v>
      </c>
      <c r="H741" s="37" t="str">
        <f>LOOKUP(G741,Paramètres!$A$1:$B$20)</f>
        <v>J1</v>
      </c>
      <c r="I741" s="37">
        <f t="shared" si="121"/>
        <v>10</v>
      </c>
      <c r="J741" s="116">
        <v>1090</v>
      </c>
      <c r="K741" s="25" t="s">
        <v>190</v>
      </c>
      <c r="L741" s="23" t="s">
        <v>188</v>
      </c>
      <c r="M741" s="47" t="s">
        <v>188</v>
      </c>
      <c r="N741" s="25" t="s">
        <v>190</v>
      </c>
      <c r="O741" s="88" t="str">
        <f t="shared" si="122"/>
        <v>1D80E</v>
      </c>
      <c r="P741" s="56">
        <f t="shared" si="123"/>
        <v>5000000000</v>
      </c>
      <c r="Q741" s="56">
        <f t="shared" si="124"/>
        <v>4000000000</v>
      </c>
      <c r="R741" s="56">
        <f t="shared" si="125"/>
        <v>4000000000</v>
      </c>
      <c r="S741" s="56">
        <f t="shared" si="126"/>
        <v>5000000000</v>
      </c>
      <c r="T741" s="56">
        <f t="shared" si="127"/>
        <v>18000000000</v>
      </c>
      <c r="U741" s="57" t="str">
        <f t="shared" si="128"/>
        <v>1D</v>
      </c>
      <c r="V741" s="58">
        <f t="shared" si="129"/>
        <v>8000000000</v>
      </c>
      <c r="W741" s="57" t="str">
        <f t="shared" si="130"/>
        <v>1D80E</v>
      </c>
      <c r="X741" s="58">
        <f t="shared" si="131"/>
        <v>0</v>
      </c>
      <c r="Y741" s="36" t="str">
        <f ca="1">LOOKUP(G741,Paramètres!$A$1:$A$20,Paramètres!$C$1:$C$21)</f>
        <v>-18</v>
      </c>
      <c r="Z741" s="25">
        <v>2000</v>
      </c>
      <c r="AA741" s="25"/>
      <c r="AB741" s="59"/>
      <c r="AC741" s="42"/>
      <c r="AD741" s="42" t="str">
        <f>IF(ISNA(VLOOKUP(D741,'Liste en forme Garçons'!$C:$C,1,FALSE)),"","*")</f>
        <v/>
      </c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</row>
    <row r="742" spans="1:46" s="43" customFormat="1" x14ac:dyDescent="0.35">
      <c r="A742" s="65"/>
      <c r="B742" s="32" t="s">
        <v>69</v>
      </c>
      <c r="C742" s="32" t="s">
        <v>741</v>
      </c>
      <c r="D742" s="138" t="s">
        <v>1493</v>
      </c>
      <c r="E742" s="49" t="s">
        <v>725</v>
      </c>
      <c r="F742" s="97" t="str">
        <f>IF(E742="","",IF(COUNTIF(Paramètres!H:H,E742)=1,IF(Paramètres!$E$3=Paramètres!$A$23,"Belfort/Montbéliard",IF(Paramètres!$E$3=Paramètres!$A$24,"Doubs","Franche-Comté")),IF(COUNTIF(Paramètres!I:I,E742)=1,IF(Paramètres!$E$3=Paramètres!$A$23,"Belfort/Montbéliard",IF(Paramètres!$E$3=Paramètres!$A$24,"Belfort","Franche-Comté")),IF(COUNTIF(Paramètres!J:J,E742)=1,IF(Paramètres!$E$3=Paramètres!$A$25,"Franche-Comté","Haute-Saône"),IF(COUNTIF(Paramètres!K:K,E742)=1,IF(Paramètres!$E$3=Paramètres!$A$25,"Franche-Comté","Jura"),IF(COUNTIF(Paramètres!G:G,E742)=1,IF(Paramètres!$E$3=Paramètres!$A$23,"Besançon",IF(Paramètres!$E$3=Paramètres!$A$24,"Doubs","Franche-Comté")),"*** INCONNU ***"))))))</f>
        <v>Franche-Comté</v>
      </c>
      <c r="G742" s="37">
        <f>LOOKUP(Z742-Paramètres!$E$1,Paramètres!$A$1:$A$20)</f>
        <v>-17</v>
      </c>
      <c r="H742" s="37" t="str">
        <f>LOOKUP(G742,Paramètres!$A$1:$B$20)</f>
        <v>J2</v>
      </c>
      <c r="I742" s="37">
        <f t="shared" si="121"/>
        <v>6</v>
      </c>
      <c r="J742" s="116">
        <v>612</v>
      </c>
      <c r="K742" s="47" t="s">
        <v>191</v>
      </c>
      <c r="L742" s="47" t="s">
        <v>740</v>
      </c>
      <c r="M742" s="25" t="s">
        <v>221</v>
      </c>
      <c r="N742" s="25" t="s">
        <v>740</v>
      </c>
      <c r="O742" s="88" t="str">
        <f t="shared" si="122"/>
        <v>1D6E</v>
      </c>
      <c r="P742" s="56">
        <f t="shared" si="123"/>
        <v>3500000000</v>
      </c>
      <c r="Q742" s="56">
        <f t="shared" si="124"/>
        <v>3300000000</v>
      </c>
      <c r="R742" s="56">
        <f t="shared" si="125"/>
        <v>500000000</v>
      </c>
      <c r="S742" s="56">
        <f t="shared" si="126"/>
        <v>3300000000</v>
      </c>
      <c r="T742" s="56">
        <f t="shared" si="127"/>
        <v>10600000000</v>
      </c>
      <c r="U742" s="57" t="str">
        <f t="shared" si="128"/>
        <v>1D</v>
      </c>
      <c r="V742" s="58">
        <f t="shared" si="129"/>
        <v>600000000</v>
      </c>
      <c r="W742" s="57" t="str">
        <f t="shared" si="130"/>
        <v>1D6E</v>
      </c>
      <c r="X742" s="58">
        <f t="shared" si="131"/>
        <v>0</v>
      </c>
      <c r="Y742" s="36" t="str">
        <f ca="1">LOOKUP(G742,Paramètres!$A$1:$A$20,Paramètres!$C$1:$C$21)</f>
        <v>-18</v>
      </c>
      <c r="Z742" s="25">
        <v>1999</v>
      </c>
      <c r="AA742" s="25"/>
      <c r="AB742" s="59"/>
      <c r="AC742" s="42"/>
      <c r="AD742" s="42" t="str">
        <f>IF(ISNA(VLOOKUP(D742,'Liste en forme Garçons'!$C:$C,1,FALSE)),"","*")</f>
        <v/>
      </c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</row>
    <row r="743" spans="1:46" s="43" customFormat="1" x14ac:dyDescent="0.35">
      <c r="A743" s="65"/>
      <c r="B743" s="32" t="s">
        <v>142</v>
      </c>
      <c r="C743" s="32" t="s">
        <v>151</v>
      </c>
      <c r="D743" s="138" t="s">
        <v>1721</v>
      </c>
      <c r="E743" s="33" t="s">
        <v>105</v>
      </c>
      <c r="F743" s="97" t="str">
        <f>IF(E743="","",IF(COUNTIF(Paramètres!H:H,E743)=1,IF(Paramètres!$E$3=Paramètres!$A$23,"Belfort/Montbéliard",IF(Paramètres!$E$3=Paramètres!$A$24,"Doubs","Franche-Comté")),IF(COUNTIF(Paramètres!I:I,E743)=1,IF(Paramètres!$E$3=Paramètres!$A$23,"Belfort/Montbéliard",IF(Paramètres!$E$3=Paramètres!$A$24,"Belfort","Franche-Comté")),IF(COUNTIF(Paramètres!J:J,E743)=1,IF(Paramètres!$E$3=Paramètres!$A$25,"Franche-Comté","Haute-Saône"),IF(COUNTIF(Paramètres!K:K,E743)=1,IF(Paramètres!$E$3=Paramètres!$A$25,"Franche-Comté","Jura"),IF(COUNTIF(Paramètres!G:G,E743)=1,IF(Paramètres!$E$3=Paramètres!$A$23,"Besançon",IF(Paramètres!$E$3=Paramètres!$A$24,"Doubs","Franche-Comté")),"*** INCONNU ***"))))))</f>
        <v>Franche-Comté</v>
      </c>
      <c r="G743" s="37">
        <f>LOOKUP(Z743-Paramètres!$E$1,Paramètres!$A$1:$A$20)</f>
        <v>-17</v>
      </c>
      <c r="H743" s="37" t="str">
        <f>LOOKUP(G743,Paramètres!$A$1:$B$20)</f>
        <v>J2</v>
      </c>
      <c r="I743" s="37">
        <f t="shared" si="121"/>
        <v>8</v>
      </c>
      <c r="J743" s="116">
        <v>839</v>
      </c>
      <c r="K743" s="47" t="s">
        <v>217</v>
      </c>
      <c r="L743" s="47" t="s">
        <v>550</v>
      </c>
      <c r="M743" s="47" t="s">
        <v>191</v>
      </c>
      <c r="N743" s="47" t="s">
        <v>191</v>
      </c>
      <c r="O743" s="88" t="str">
        <f t="shared" si="122"/>
        <v>1D17E</v>
      </c>
      <c r="P743" s="56">
        <f t="shared" si="123"/>
        <v>3000000000</v>
      </c>
      <c r="Q743" s="56">
        <f t="shared" si="124"/>
        <v>1700000000</v>
      </c>
      <c r="R743" s="56">
        <f t="shared" si="125"/>
        <v>3500000000</v>
      </c>
      <c r="S743" s="56">
        <f t="shared" si="126"/>
        <v>3500000000</v>
      </c>
      <c r="T743" s="56">
        <f t="shared" si="127"/>
        <v>11700000000</v>
      </c>
      <c r="U743" s="57" t="str">
        <f t="shared" si="128"/>
        <v>1D</v>
      </c>
      <c r="V743" s="58">
        <f t="shared" si="129"/>
        <v>1700000000</v>
      </c>
      <c r="W743" s="57" t="str">
        <f t="shared" si="130"/>
        <v>1D17E</v>
      </c>
      <c r="X743" s="58">
        <f t="shared" si="131"/>
        <v>0</v>
      </c>
      <c r="Y743" s="36" t="str">
        <f ca="1">LOOKUP(G743,Paramètres!$A$1:$A$20,Paramètres!$C$1:$C$21)</f>
        <v>-18</v>
      </c>
      <c r="Z743" s="25">
        <v>1999</v>
      </c>
      <c r="AA743" s="25"/>
      <c r="AB743" s="59"/>
      <c r="AC743" s="42"/>
      <c r="AD743" s="42" t="str">
        <f>IF(ISNA(VLOOKUP(D743,'Liste en forme Garçons'!$C:$C,1,FALSE)),"","*")</f>
        <v/>
      </c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</row>
    <row r="744" spans="1:46" s="43" customFormat="1" x14ac:dyDescent="0.35">
      <c r="A744" s="65"/>
      <c r="B744" s="32" t="s">
        <v>319</v>
      </c>
      <c r="C744" s="32" t="s">
        <v>796</v>
      </c>
      <c r="D744" s="138" t="s">
        <v>1420</v>
      </c>
      <c r="E744" s="49" t="s">
        <v>841</v>
      </c>
      <c r="F744" s="97" t="str">
        <f>IF(E744="","",IF(COUNTIF(Paramètres!H:H,E744)=1,IF(Paramètres!$E$3=Paramètres!$A$23,"Belfort/Montbéliard",IF(Paramètres!$E$3=Paramètres!$A$24,"Doubs","Franche-Comté")),IF(COUNTIF(Paramètres!I:I,E744)=1,IF(Paramètres!$E$3=Paramètres!$A$23,"Belfort/Montbéliard",IF(Paramètres!$E$3=Paramètres!$A$24,"Belfort","Franche-Comté")),IF(COUNTIF(Paramètres!J:J,E744)=1,IF(Paramètres!$E$3=Paramètres!$A$25,"Franche-Comté","Haute-Saône"),IF(COUNTIF(Paramètres!K:K,E744)=1,IF(Paramètres!$E$3=Paramètres!$A$25,"Franche-Comté","Jura"),IF(COUNTIF(Paramètres!G:G,E744)=1,IF(Paramètres!$E$3=Paramètres!$A$23,"Besançon",IF(Paramètres!$E$3=Paramètres!$A$24,"Doubs","Franche-Comté")),"*** INCONNU ***"))))))</f>
        <v>Franche-Comté</v>
      </c>
      <c r="G744" s="37">
        <f>LOOKUP(Z744-Paramètres!$E$1,Paramètres!$A$1:$A$20)</f>
        <v>-17</v>
      </c>
      <c r="H744" s="37" t="str">
        <f>LOOKUP(G744,Paramètres!$A$1:$B$20)</f>
        <v>J2</v>
      </c>
      <c r="I744" s="37">
        <f t="shared" si="121"/>
        <v>6</v>
      </c>
      <c r="J744" s="116">
        <v>660</v>
      </c>
      <c r="K744" s="47" t="s">
        <v>217</v>
      </c>
      <c r="L744" s="47" t="s">
        <v>216</v>
      </c>
      <c r="M744" s="25" t="s">
        <v>188</v>
      </c>
      <c r="N744" s="25" t="s">
        <v>190</v>
      </c>
      <c r="O744" s="88" t="str">
        <f t="shared" si="122"/>
        <v>1D85E</v>
      </c>
      <c r="P744" s="56">
        <f t="shared" si="123"/>
        <v>3000000000</v>
      </c>
      <c r="Q744" s="56">
        <f t="shared" si="124"/>
        <v>6500000000</v>
      </c>
      <c r="R744" s="56">
        <f t="shared" si="125"/>
        <v>4000000000</v>
      </c>
      <c r="S744" s="56">
        <f t="shared" si="126"/>
        <v>5000000000</v>
      </c>
      <c r="T744" s="56">
        <f t="shared" si="127"/>
        <v>18500000000</v>
      </c>
      <c r="U744" s="57" t="str">
        <f t="shared" si="128"/>
        <v>1D</v>
      </c>
      <c r="V744" s="58">
        <f t="shared" si="129"/>
        <v>8500000000</v>
      </c>
      <c r="W744" s="57" t="str">
        <f t="shared" si="130"/>
        <v>1D85E</v>
      </c>
      <c r="X744" s="58">
        <f t="shared" si="131"/>
        <v>0</v>
      </c>
      <c r="Y744" s="36" t="str">
        <f ca="1">LOOKUP(G744,Paramètres!$A$1:$A$20,Paramètres!$C$1:$C$21)</f>
        <v>-18</v>
      </c>
      <c r="Z744" s="25">
        <v>1999</v>
      </c>
      <c r="AA744" s="25"/>
      <c r="AB744" s="59"/>
      <c r="AC744" s="42"/>
      <c r="AD744" s="42" t="str">
        <f>IF(ISNA(VLOOKUP(D744,'Liste en forme Garçons'!$C:$C,1,FALSE)),"","*")</f>
        <v/>
      </c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</row>
    <row r="745" spans="1:46" s="43" customFormat="1" x14ac:dyDescent="0.35">
      <c r="A745" s="65"/>
      <c r="B745" s="32" t="s">
        <v>47</v>
      </c>
      <c r="C745" s="32" t="s">
        <v>810</v>
      </c>
      <c r="D745" s="138" t="s">
        <v>1427</v>
      </c>
      <c r="E745" s="49" t="s">
        <v>841</v>
      </c>
      <c r="F745" s="97" t="str">
        <f>IF(E745="","",IF(COUNTIF(Paramètres!H:H,E745)=1,IF(Paramètres!$E$3=Paramètres!$A$23,"Belfort/Montbéliard",IF(Paramètres!$E$3=Paramètres!$A$24,"Doubs","Franche-Comté")),IF(COUNTIF(Paramètres!I:I,E745)=1,IF(Paramètres!$E$3=Paramètres!$A$23,"Belfort/Montbéliard",IF(Paramètres!$E$3=Paramètres!$A$24,"Belfort","Franche-Comté")),IF(COUNTIF(Paramètres!J:J,E745)=1,IF(Paramètres!$E$3=Paramètres!$A$25,"Franche-Comté","Haute-Saône"),IF(COUNTIF(Paramètres!K:K,E745)=1,IF(Paramètres!$E$3=Paramètres!$A$25,"Franche-Comté","Jura"),IF(COUNTIF(Paramètres!G:G,E745)=1,IF(Paramètres!$E$3=Paramètres!$A$23,"Besançon",IF(Paramètres!$E$3=Paramètres!$A$24,"Doubs","Franche-Comté")),"*** INCONNU ***"))))))</f>
        <v>Franche-Comté</v>
      </c>
      <c r="G745" s="37">
        <f>LOOKUP(Z745-Paramètres!$E$1,Paramètres!$A$1:$A$20)</f>
        <v>-16</v>
      </c>
      <c r="H745" s="37" t="str">
        <f>LOOKUP(G745,Paramètres!$A$1:$B$20)</f>
        <v>J1</v>
      </c>
      <c r="I745" s="37">
        <f t="shared" si="121"/>
        <v>7</v>
      </c>
      <c r="J745" s="116">
        <v>734</v>
      </c>
      <c r="K745" s="47" t="s">
        <v>218</v>
      </c>
      <c r="L745" s="47" t="s">
        <v>189</v>
      </c>
      <c r="M745" s="25" t="s">
        <v>224</v>
      </c>
      <c r="N745" s="25">
        <v>0</v>
      </c>
      <c r="O745" s="88" t="str">
        <f t="shared" si="122"/>
        <v>42E</v>
      </c>
      <c r="P745" s="56">
        <f t="shared" si="123"/>
        <v>2500000000</v>
      </c>
      <c r="Q745" s="56">
        <f t="shared" si="124"/>
        <v>1500000000</v>
      </c>
      <c r="R745" s="56">
        <f t="shared" si="125"/>
        <v>200000000</v>
      </c>
      <c r="S745" s="56">
        <f t="shared" si="126"/>
        <v>0</v>
      </c>
      <c r="T745" s="56">
        <f t="shared" si="127"/>
        <v>4200000000</v>
      </c>
      <c r="U745" s="57" t="str">
        <f t="shared" si="128"/>
        <v>42E</v>
      </c>
      <c r="V745" s="58">
        <f t="shared" si="129"/>
        <v>0</v>
      </c>
      <c r="W745" s="57" t="str">
        <f t="shared" si="130"/>
        <v>42E</v>
      </c>
      <c r="X745" s="58">
        <f t="shared" si="131"/>
        <v>0</v>
      </c>
      <c r="Y745" s="36" t="str">
        <f ca="1">LOOKUP(G745,Paramètres!$A$1:$A$20,Paramètres!$C$1:$C$21)</f>
        <v>-18</v>
      </c>
      <c r="Z745" s="25">
        <v>2000</v>
      </c>
      <c r="AA745" s="25"/>
      <c r="AB745" s="59"/>
      <c r="AC745" s="42"/>
      <c r="AD745" s="42" t="str">
        <f>IF(ISNA(VLOOKUP(D745,'Liste en forme Garçons'!$C:$C,1,FALSE)),"","*")</f>
        <v/>
      </c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</row>
    <row r="746" spans="1:46" s="43" customFormat="1" x14ac:dyDescent="0.35">
      <c r="A746" s="65"/>
      <c r="B746" s="32" t="s">
        <v>88</v>
      </c>
      <c r="C746" s="32" t="s">
        <v>715</v>
      </c>
      <c r="D746" s="138" t="s">
        <v>1509</v>
      </c>
      <c r="E746" s="49" t="s">
        <v>711</v>
      </c>
      <c r="F746" s="97" t="str">
        <f>IF(E746="","",IF(COUNTIF(Paramètres!H:H,E746)=1,IF(Paramètres!$E$3=Paramètres!$A$23,"Belfort/Montbéliard",IF(Paramètres!$E$3=Paramètres!$A$24,"Doubs","Franche-Comté")),IF(COUNTIF(Paramètres!I:I,E746)=1,IF(Paramètres!$E$3=Paramètres!$A$23,"Belfort/Montbéliard",IF(Paramètres!$E$3=Paramètres!$A$24,"Belfort","Franche-Comté")),IF(COUNTIF(Paramètres!J:J,E746)=1,IF(Paramètres!$E$3=Paramètres!$A$25,"Franche-Comté","Haute-Saône"),IF(COUNTIF(Paramètres!K:K,E746)=1,IF(Paramètres!$E$3=Paramètres!$A$25,"Franche-Comté","Jura"),IF(COUNTIF(Paramètres!G:G,E746)=1,IF(Paramètres!$E$3=Paramètres!$A$23,"Besançon",IF(Paramètres!$E$3=Paramètres!$A$24,"Doubs","Franche-Comté")),"*** INCONNU ***"))))))</f>
        <v>Franche-Comté</v>
      </c>
      <c r="G746" s="37">
        <f>LOOKUP(Z746-Paramètres!$E$1,Paramètres!$A$1:$A$20)</f>
        <v>-17</v>
      </c>
      <c r="H746" s="37" t="str">
        <f>LOOKUP(G746,Paramètres!$A$1:$B$20)</f>
        <v>J2</v>
      </c>
      <c r="I746" s="37">
        <f t="shared" si="121"/>
        <v>6</v>
      </c>
      <c r="J746" s="116">
        <v>606</v>
      </c>
      <c r="K746" s="47" t="s">
        <v>219</v>
      </c>
      <c r="L746" s="47" t="s">
        <v>742</v>
      </c>
      <c r="M746" s="25" t="s">
        <v>742</v>
      </c>
      <c r="N746" s="25" t="s">
        <v>742</v>
      </c>
      <c r="O746" s="88" t="str">
        <f t="shared" si="122"/>
        <v>83E</v>
      </c>
      <c r="P746" s="56">
        <f t="shared" si="123"/>
        <v>2000000000</v>
      </c>
      <c r="Q746" s="56">
        <f t="shared" si="124"/>
        <v>2100000000</v>
      </c>
      <c r="R746" s="56">
        <f t="shared" si="125"/>
        <v>2100000000</v>
      </c>
      <c r="S746" s="56">
        <f t="shared" si="126"/>
        <v>2100000000</v>
      </c>
      <c r="T746" s="56">
        <f t="shared" si="127"/>
        <v>8300000000</v>
      </c>
      <c r="U746" s="57" t="str">
        <f t="shared" si="128"/>
        <v>83E</v>
      </c>
      <c r="V746" s="58">
        <f t="shared" si="129"/>
        <v>0</v>
      </c>
      <c r="W746" s="57" t="str">
        <f t="shared" si="130"/>
        <v>83E</v>
      </c>
      <c r="X746" s="58">
        <f t="shared" si="131"/>
        <v>0</v>
      </c>
      <c r="Y746" s="36" t="str">
        <f ca="1">LOOKUP(G746,Paramètres!$A$1:$A$20,Paramètres!$C$1:$C$21)</f>
        <v>-18</v>
      </c>
      <c r="Z746" s="25">
        <v>1999</v>
      </c>
      <c r="AA746" s="25"/>
      <c r="AB746" s="59"/>
      <c r="AC746" s="42"/>
      <c r="AD746" s="42" t="str">
        <f>IF(ISNA(VLOOKUP(D746,'Liste en forme Garçons'!$C:$C,1,FALSE)),"","*")</f>
        <v/>
      </c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</row>
    <row r="747" spans="1:46" s="43" customFormat="1" x14ac:dyDescent="0.35">
      <c r="A747" s="65"/>
      <c r="B747" s="32" t="s">
        <v>39</v>
      </c>
      <c r="C747" s="32" t="s">
        <v>90</v>
      </c>
      <c r="D747" s="138" t="s">
        <v>1626</v>
      </c>
      <c r="E747" s="33" t="s">
        <v>1132</v>
      </c>
      <c r="F747" s="97" t="str">
        <f>IF(E747="","",IF(COUNTIF(Paramètres!H:H,E747)=1,IF(Paramètres!$E$3=Paramètres!$A$23,"Belfort/Montbéliard",IF(Paramètres!$E$3=Paramètres!$A$24,"Doubs","Franche-Comté")),IF(COUNTIF(Paramètres!I:I,E747)=1,IF(Paramètres!$E$3=Paramètres!$A$23,"Belfort/Montbéliard",IF(Paramètres!$E$3=Paramètres!$A$24,"Belfort","Franche-Comté")),IF(COUNTIF(Paramètres!J:J,E747)=1,IF(Paramètres!$E$3=Paramètres!$A$25,"Franche-Comté","Haute-Saône"),IF(COUNTIF(Paramètres!K:K,E747)=1,IF(Paramètres!$E$3=Paramètres!$A$25,"Franche-Comté","Jura"),IF(COUNTIF(Paramètres!G:G,E747)=1,IF(Paramètres!$E$3=Paramètres!$A$23,"Besançon",IF(Paramètres!$E$3=Paramètres!$A$24,"Doubs","Franche-Comté")),"*** INCONNU ***"))))))</f>
        <v>Franche-Comté</v>
      </c>
      <c r="G747" s="37">
        <f>LOOKUP(Z747-Paramètres!$E$1,Paramètres!$A$1:$A$20)</f>
        <v>-18</v>
      </c>
      <c r="H747" s="37" t="str">
        <f>LOOKUP(G747,Paramètres!$A$1:$B$20)</f>
        <v>J3</v>
      </c>
      <c r="I747" s="37">
        <f t="shared" si="121"/>
        <v>6</v>
      </c>
      <c r="J747" s="116">
        <v>687</v>
      </c>
      <c r="K747" s="25" t="s">
        <v>550</v>
      </c>
      <c r="L747" s="47">
        <v>0</v>
      </c>
      <c r="M747" s="47">
        <v>0</v>
      </c>
      <c r="N747" s="47">
        <v>0</v>
      </c>
      <c r="O747" s="88" t="str">
        <f t="shared" si="122"/>
        <v>17E</v>
      </c>
      <c r="P747" s="56">
        <f t="shared" si="123"/>
        <v>1700000000</v>
      </c>
      <c r="Q747" s="56">
        <f t="shared" si="124"/>
        <v>0</v>
      </c>
      <c r="R747" s="56">
        <f t="shared" si="125"/>
        <v>0</v>
      </c>
      <c r="S747" s="56">
        <f t="shared" si="126"/>
        <v>0</v>
      </c>
      <c r="T747" s="56">
        <f t="shared" si="127"/>
        <v>1700000000</v>
      </c>
      <c r="U747" s="57" t="str">
        <f t="shared" si="128"/>
        <v>17E</v>
      </c>
      <c r="V747" s="58">
        <f t="shared" si="129"/>
        <v>0</v>
      </c>
      <c r="W747" s="57" t="str">
        <f t="shared" si="130"/>
        <v>17E</v>
      </c>
      <c r="X747" s="58">
        <f t="shared" si="131"/>
        <v>0</v>
      </c>
      <c r="Y747" s="36" t="str">
        <f ca="1">LOOKUP(G747,Paramètres!$A$1:$A$20,Paramètres!$C$1:$C$21)</f>
        <v>-18</v>
      </c>
      <c r="Z747" s="25">
        <v>1998</v>
      </c>
      <c r="AA747" s="25"/>
      <c r="AB747" s="59"/>
      <c r="AC747" s="42"/>
      <c r="AD747" s="42" t="str">
        <f>IF(ISNA(VLOOKUP(D747,'Liste en forme Garçons'!$C:$C,1,FALSE)),"","*")</f>
        <v/>
      </c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</row>
    <row r="748" spans="1:46" s="43" customFormat="1" x14ac:dyDescent="0.35">
      <c r="A748" s="65"/>
      <c r="B748" s="32" t="s">
        <v>69</v>
      </c>
      <c r="C748" s="32" t="s">
        <v>160</v>
      </c>
      <c r="D748" s="138" t="s">
        <v>1680</v>
      </c>
      <c r="E748" s="33" t="s">
        <v>1127</v>
      </c>
      <c r="F748" s="97" t="str">
        <f>IF(E748="","",IF(COUNTIF(Paramètres!H:H,E748)=1,IF(Paramètres!$E$3=Paramètres!$A$23,"Belfort/Montbéliard",IF(Paramètres!$E$3=Paramètres!$A$24,"Doubs","Franche-Comté")),IF(COUNTIF(Paramètres!I:I,E748)=1,IF(Paramètres!$E$3=Paramètres!$A$23,"Belfort/Montbéliard",IF(Paramètres!$E$3=Paramètres!$A$24,"Belfort","Franche-Comté")),IF(COUNTIF(Paramètres!J:J,E748)=1,IF(Paramètres!$E$3=Paramètres!$A$25,"Franche-Comté","Haute-Saône"),IF(COUNTIF(Paramètres!K:K,E748)=1,IF(Paramètres!$E$3=Paramètres!$A$25,"Franche-Comté","Jura"),IF(COUNTIF(Paramètres!G:G,E748)=1,IF(Paramètres!$E$3=Paramètres!$A$23,"Besançon",IF(Paramètres!$E$3=Paramètres!$A$24,"Doubs","Franche-Comté")),"*** INCONNU ***"))))))</f>
        <v>Franche-Comté</v>
      </c>
      <c r="G748" s="37">
        <f>LOOKUP(Z748-Paramètres!$E$1,Paramètres!$A$1:$A$20)</f>
        <v>-17</v>
      </c>
      <c r="H748" s="37" t="str">
        <f>LOOKUP(G748,Paramètres!$A$1:$B$20)</f>
        <v>J2</v>
      </c>
      <c r="I748" s="37">
        <f t="shared" si="121"/>
        <v>6</v>
      </c>
      <c r="J748" s="116">
        <v>625</v>
      </c>
      <c r="K748" s="47" t="s">
        <v>189</v>
      </c>
      <c r="L748" s="47" t="s">
        <v>189</v>
      </c>
      <c r="M748" s="47" t="s">
        <v>550</v>
      </c>
      <c r="N748" s="47">
        <v>0</v>
      </c>
      <c r="O748" s="88" t="str">
        <f t="shared" si="122"/>
        <v>47E</v>
      </c>
      <c r="P748" s="56">
        <f t="shared" si="123"/>
        <v>1500000000</v>
      </c>
      <c r="Q748" s="56">
        <f t="shared" si="124"/>
        <v>1500000000</v>
      </c>
      <c r="R748" s="56">
        <f t="shared" si="125"/>
        <v>1700000000</v>
      </c>
      <c r="S748" s="56">
        <f t="shared" si="126"/>
        <v>0</v>
      </c>
      <c r="T748" s="56">
        <f t="shared" si="127"/>
        <v>4700000000</v>
      </c>
      <c r="U748" s="57" t="str">
        <f t="shared" si="128"/>
        <v>47E</v>
      </c>
      <c r="V748" s="58">
        <f t="shared" si="129"/>
        <v>0</v>
      </c>
      <c r="W748" s="57" t="str">
        <f t="shared" si="130"/>
        <v>47E</v>
      </c>
      <c r="X748" s="58">
        <f t="shared" si="131"/>
        <v>0</v>
      </c>
      <c r="Y748" s="36" t="str">
        <f ca="1">LOOKUP(G748,Paramètres!$A$1:$A$20,Paramètres!$C$1:$C$21)</f>
        <v>-18</v>
      </c>
      <c r="Z748" s="25">
        <v>1999</v>
      </c>
      <c r="AA748" s="25"/>
      <c r="AB748" s="59"/>
      <c r="AC748" s="42"/>
      <c r="AD748" s="42" t="str">
        <f>IF(ISNA(VLOOKUP(D748,'Liste en forme Garçons'!$C:$C,1,FALSE)),"","*")</f>
        <v/>
      </c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</row>
    <row r="749" spans="1:46" s="43" customFormat="1" x14ac:dyDescent="0.35">
      <c r="A749" s="65"/>
      <c r="B749" s="32" t="s">
        <v>69</v>
      </c>
      <c r="C749" s="32" t="s">
        <v>150</v>
      </c>
      <c r="D749" s="138" t="s">
        <v>1689</v>
      </c>
      <c r="E749" s="33" t="s">
        <v>147</v>
      </c>
      <c r="F749" s="97" t="str">
        <f>IF(E749="","",IF(COUNTIF(Paramètres!H:H,E749)=1,IF(Paramètres!$E$3=Paramètres!$A$23,"Belfort/Montbéliard",IF(Paramètres!$E$3=Paramètres!$A$24,"Doubs","Franche-Comté")),IF(COUNTIF(Paramètres!I:I,E749)=1,IF(Paramètres!$E$3=Paramètres!$A$23,"Belfort/Montbéliard",IF(Paramètres!$E$3=Paramètres!$A$24,"Belfort","Franche-Comté")),IF(COUNTIF(Paramètres!J:J,E749)=1,IF(Paramètres!$E$3=Paramètres!$A$25,"Franche-Comté","Haute-Saône"),IF(COUNTIF(Paramètres!K:K,E749)=1,IF(Paramètres!$E$3=Paramètres!$A$25,"Franche-Comté","Jura"),IF(COUNTIF(Paramètres!G:G,E749)=1,IF(Paramètres!$E$3=Paramètres!$A$23,"Besançon",IF(Paramètres!$E$3=Paramètres!$A$24,"Doubs","Franche-Comté")),"*** INCONNU ***"))))))</f>
        <v>Franche-Comté</v>
      </c>
      <c r="G749" s="37">
        <f>LOOKUP(Z749-Paramètres!$E$1,Paramètres!$A$1:$A$20)</f>
        <v>-18</v>
      </c>
      <c r="H749" s="37" t="str">
        <f>LOOKUP(G749,Paramètres!$A$1:$B$20)</f>
        <v>J3</v>
      </c>
      <c r="I749" s="37">
        <f t="shared" si="121"/>
        <v>6</v>
      </c>
      <c r="J749" s="116">
        <v>686</v>
      </c>
      <c r="K749" s="25" t="s">
        <v>347</v>
      </c>
      <c r="L749" s="47" t="s">
        <v>113</v>
      </c>
      <c r="M749" s="47">
        <v>0</v>
      </c>
      <c r="N749" s="47">
        <v>0</v>
      </c>
      <c r="O749" s="88" t="str">
        <f t="shared" si="122"/>
        <v>20E</v>
      </c>
      <c r="P749" s="56">
        <f t="shared" si="123"/>
        <v>1300000000</v>
      </c>
      <c r="Q749" s="56">
        <f t="shared" si="124"/>
        <v>700000000</v>
      </c>
      <c r="R749" s="56">
        <f t="shared" si="125"/>
        <v>0</v>
      </c>
      <c r="S749" s="56">
        <f t="shared" si="126"/>
        <v>0</v>
      </c>
      <c r="T749" s="56">
        <f t="shared" si="127"/>
        <v>2000000000</v>
      </c>
      <c r="U749" s="57" t="str">
        <f t="shared" si="128"/>
        <v>20E</v>
      </c>
      <c r="V749" s="58">
        <f t="shared" si="129"/>
        <v>0</v>
      </c>
      <c r="W749" s="57" t="str">
        <f t="shared" si="130"/>
        <v>20E</v>
      </c>
      <c r="X749" s="58">
        <f t="shared" si="131"/>
        <v>0</v>
      </c>
      <c r="Y749" s="36" t="str">
        <f ca="1">LOOKUP(G749,Paramètres!$A$1:$A$20,Paramètres!$C$1:$C$21)</f>
        <v>-18</v>
      </c>
      <c r="Z749" s="25">
        <v>1998</v>
      </c>
      <c r="AA749" s="25"/>
      <c r="AB749" s="59"/>
      <c r="AC749" s="42"/>
      <c r="AD749" s="42" t="str">
        <f>IF(ISNA(VLOOKUP(D749,'Liste en forme Garçons'!$C:$C,1,FALSE)),"","*")</f>
        <v/>
      </c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</row>
    <row r="750" spans="1:46" s="43" customFormat="1" x14ac:dyDescent="0.35">
      <c r="A750" s="65"/>
      <c r="B750" s="32" t="s">
        <v>39</v>
      </c>
      <c r="C750" s="32" t="s">
        <v>786</v>
      </c>
      <c r="D750" s="138" t="s">
        <v>1397</v>
      </c>
      <c r="E750" s="49" t="s">
        <v>856</v>
      </c>
      <c r="F750" s="97" t="str">
        <f>IF(E750="","",IF(COUNTIF(Paramètres!H:H,E750)=1,IF(Paramètres!$E$3=Paramètres!$A$23,"Belfort/Montbéliard",IF(Paramètres!$E$3=Paramètres!$A$24,"Doubs","Franche-Comté")),IF(COUNTIF(Paramètres!I:I,E750)=1,IF(Paramètres!$E$3=Paramètres!$A$23,"Belfort/Montbéliard",IF(Paramètres!$E$3=Paramètres!$A$24,"Belfort","Franche-Comté")),IF(COUNTIF(Paramètres!J:J,E750)=1,IF(Paramètres!$E$3=Paramètres!$A$25,"Franche-Comté","Haute-Saône"),IF(COUNTIF(Paramètres!K:K,E750)=1,IF(Paramètres!$E$3=Paramètres!$A$25,"Franche-Comté","Jura"),IF(COUNTIF(Paramètres!G:G,E750)=1,IF(Paramètres!$E$3=Paramètres!$A$23,"Besançon",IF(Paramètres!$E$3=Paramètres!$A$24,"Doubs","Franche-Comté")),"*** INCONNU ***"))))))</f>
        <v>Franche-Comté</v>
      </c>
      <c r="G750" s="37">
        <f>LOOKUP(Z750-Paramètres!$E$1,Paramètres!$A$1:$A$20)</f>
        <v>-18</v>
      </c>
      <c r="H750" s="37" t="str">
        <f>LOOKUP(G750,Paramètres!$A$1:$B$20)</f>
        <v>J3</v>
      </c>
      <c r="I750" s="37">
        <f t="shared" si="121"/>
        <v>6</v>
      </c>
      <c r="J750" s="116">
        <v>623</v>
      </c>
      <c r="K750" s="47" t="s">
        <v>220</v>
      </c>
      <c r="L750" s="47">
        <v>0</v>
      </c>
      <c r="M750" s="25" t="s">
        <v>220</v>
      </c>
      <c r="N750" s="25" t="s">
        <v>188</v>
      </c>
      <c r="O750" s="88" t="str">
        <f t="shared" si="122"/>
        <v>60E</v>
      </c>
      <c r="P750" s="56">
        <f t="shared" si="123"/>
        <v>1000000000</v>
      </c>
      <c r="Q750" s="56">
        <f t="shared" si="124"/>
        <v>0</v>
      </c>
      <c r="R750" s="56">
        <f t="shared" si="125"/>
        <v>1000000000</v>
      </c>
      <c r="S750" s="56">
        <f t="shared" si="126"/>
        <v>4000000000</v>
      </c>
      <c r="T750" s="56">
        <f t="shared" si="127"/>
        <v>6000000000</v>
      </c>
      <c r="U750" s="57" t="str">
        <f t="shared" si="128"/>
        <v>60E</v>
      </c>
      <c r="V750" s="58">
        <f t="shared" si="129"/>
        <v>0</v>
      </c>
      <c r="W750" s="57" t="str">
        <f t="shared" si="130"/>
        <v>60E</v>
      </c>
      <c r="X750" s="58">
        <f t="shared" si="131"/>
        <v>0</v>
      </c>
      <c r="Y750" s="36" t="str">
        <f ca="1">LOOKUP(G750,Paramètres!$A$1:$A$20,Paramètres!$C$1:$C$21)</f>
        <v>-18</v>
      </c>
      <c r="Z750" s="25">
        <v>1998</v>
      </c>
      <c r="AA750" s="25"/>
      <c r="AB750" s="59"/>
      <c r="AC750" s="42"/>
      <c r="AD750" s="42" t="str">
        <f>IF(ISNA(VLOOKUP(D750,'Liste en forme Garçons'!$C:$C,1,FALSE)),"","*")</f>
        <v/>
      </c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</row>
    <row r="751" spans="1:46" s="43" customFormat="1" x14ac:dyDescent="0.35">
      <c r="A751" s="65"/>
      <c r="B751" s="32" t="s">
        <v>129</v>
      </c>
      <c r="C751" s="32" t="s">
        <v>159</v>
      </c>
      <c r="D751" s="139" t="s">
        <v>1665</v>
      </c>
      <c r="E751" s="33" t="s">
        <v>1127</v>
      </c>
      <c r="F751" s="97" t="str">
        <f>IF(E751="","",IF(COUNTIF(Paramètres!H:H,E751)=1,IF(Paramètres!$E$3=Paramètres!$A$23,"Belfort/Montbéliard",IF(Paramètres!$E$3=Paramètres!$A$24,"Doubs","Franche-Comté")),IF(COUNTIF(Paramètres!I:I,E751)=1,IF(Paramètres!$E$3=Paramètres!$A$23,"Belfort/Montbéliard",IF(Paramètres!$E$3=Paramètres!$A$24,"Belfort","Franche-Comté")),IF(COUNTIF(Paramètres!J:J,E751)=1,IF(Paramètres!$E$3=Paramètres!$A$25,"Franche-Comté","Haute-Saône"),IF(COUNTIF(Paramètres!K:K,E751)=1,IF(Paramètres!$E$3=Paramètres!$A$25,"Franche-Comté","Jura"),IF(COUNTIF(Paramètres!G:G,E751)=1,IF(Paramètres!$E$3=Paramètres!$A$23,"Besançon",IF(Paramètres!$E$3=Paramètres!$A$24,"Doubs","Franche-Comté")),"*** INCONNU ***"))))))</f>
        <v>Franche-Comté</v>
      </c>
      <c r="G751" s="37">
        <f>LOOKUP(Z751-Paramètres!$E$1,Paramètres!$A$1:$A$20)</f>
        <v>-18</v>
      </c>
      <c r="H751" s="37" t="str">
        <f>LOOKUP(G751,Paramètres!$A$1:$B$20)</f>
        <v>J3</v>
      </c>
      <c r="I751" s="37">
        <f t="shared" si="121"/>
        <v>5</v>
      </c>
      <c r="J751" s="116">
        <v>509</v>
      </c>
      <c r="K751" s="47" t="s">
        <v>113</v>
      </c>
      <c r="L751" s="47" t="s">
        <v>221</v>
      </c>
      <c r="M751" s="47" t="s">
        <v>223</v>
      </c>
      <c r="N751" s="47">
        <v>0</v>
      </c>
      <c r="O751" s="88" t="str">
        <f t="shared" si="122"/>
        <v>15E</v>
      </c>
      <c r="P751" s="56">
        <f t="shared" si="123"/>
        <v>700000000</v>
      </c>
      <c r="Q751" s="56">
        <f t="shared" si="124"/>
        <v>500000000</v>
      </c>
      <c r="R751" s="56">
        <f t="shared" si="125"/>
        <v>300000000</v>
      </c>
      <c r="S751" s="56">
        <f t="shared" si="126"/>
        <v>0</v>
      </c>
      <c r="T751" s="56">
        <f t="shared" si="127"/>
        <v>1500000000</v>
      </c>
      <c r="U751" s="57" t="str">
        <f t="shared" si="128"/>
        <v>15E</v>
      </c>
      <c r="V751" s="58">
        <f t="shared" si="129"/>
        <v>0</v>
      </c>
      <c r="W751" s="57" t="str">
        <f t="shared" si="130"/>
        <v>15E</v>
      </c>
      <c r="X751" s="58">
        <f t="shared" si="131"/>
        <v>0</v>
      </c>
      <c r="Y751" s="36" t="str">
        <f ca="1">LOOKUP(G751,Paramètres!$A$1:$A$20,Paramètres!$C$1:$C$21)</f>
        <v>-18</v>
      </c>
      <c r="Z751" s="25">
        <v>1998</v>
      </c>
      <c r="AA751" s="25"/>
      <c r="AB751" s="59"/>
      <c r="AC751" s="42"/>
      <c r="AD751" s="42" t="str">
        <f>IF(ISNA(VLOOKUP(D751,'Liste en forme Garçons'!$C:$C,1,FALSE)),"","*")</f>
        <v/>
      </c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</row>
    <row r="752" spans="1:46" s="43" customFormat="1" x14ac:dyDescent="0.35">
      <c r="A752" s="65"/>
      <c r="B752" s="32" t="s">
        <v>304</v>
      </c>
      <c r="C752" s="32" t="s">
        <v>535</v>
      </c>
      <c r="D752" s="138" t="s">
        <v>1653</v>
      </c>
      <c r="E752" s="49" t="s">
        <v>56</v>
      </c>
      <c r="F752" s="97" t="str">
        <f>IF(E752="","",IF(COUNTIF(Paramètres!H:H,E752)=1,IF(Paramètres!$E$3=Paramètres!$A$23,"Belfort/Montbéliard",IF(Paramètres!$E$3=Paramètres!$A$24,"Doubs","Franche-Comté")),IF(COUNTIF(Paramètres!I:I,E752)=1,IF(Paramètres!$E$3=Paramètres!$A$23,"Belfort/Montbéliard",IF(Paramètres!$E$3=Paramètres!$A$24,"Belfort","Franche-Comté")),IF(COUNTIF(Paramètres!J:J,E752)=1,IF(Paramètres!$E$3=Paramètres!$A$25,"Franche-Comté","Haute-Saône"),IF(COUNTIF(Paramètres!K:K,E752)=1,IF(Paramètres!$E$3=Paramètres!$A$25,"Franche-Comté","Jura"),IF(COUNTIF(Paramètres!G:G,E752)=1,IF(Paramètres!$E$3=Paramètres!$A$23,"Besançon",IF(Paramètres!$E$3=Paramètres!$A$24,"Doubs","Franche-Comté")),"*** INCONNU ***"))))))</f>
        <v>Franche-Comté</v>
      </c>
      <c r="G752" s="37">
        <f>LOOKUP(Z752-Paramètres!$E$1,Paramètres!$A$1:$A$20)</f>
        <v>-18</v>
      </c>
      <c r="H752" s="37" t="str">
        <f>LOOKUP(G752,Paramètres!$A$1:$B$20)</f>
        <v>J3</v>
      </c>
      <c r="I752" s="37">
        <f t="shared" si="121"/>
        <v>5</v>
      </c>
      <c r="J752" s="116">
        <v>536</v>
      </c>
      <c r="K752" s="25" t="s">
        <v>222</v>
      </c>
      <c r="L752" s="25">
        <v>0</v>
      </c>
      <c r="M752" s="25" t="s">
        <v>221</v>
      </c>
      <c r="N752" s="25">
        <v>0</v>
      </c>
      <c r="O752" s="88" t="str">
        <f t="shared" si="122"/>
        <v>9E</v>
      </c>
      <c r="P752" s="56">
        <f t="shared" si="123"/>
        <v>400000000</v>
      </c>
      <c r="Q752" s="56">
        <f t="shared" si="124"/>
        <v>0</v>
      </c>
      <c r="R752" s="56">
        <f t="shared" si="125"/>
        <v>500000000</v>
      </c>
      <c r="S752" s="56">
        <f t="shared" si="126"/>
        <v>0</v>
      </c>
      <c r="T752" s="56">
        <f t="shared" si="127"/>
        <v>900000000</v>
      </c>
      <c r="U752" s="57" t="str">
        <f t="shared" si="128"/>
        <v>9E</v>
      </c>
      <c r="V752" s="58">
        <f t="shared" si="129"/>
        <v>0</v>
      </c>
      <c r="W752" s="57" t="str">
        <f t="shared" si="130"/>
        <v>9E</v>
      </c>
      <c r="X752" s="58">
        <f t="shared" si="131"/>
        <v>0</v>
      </c>
      <c r="Y752" s="36" t="str">
        <f ca="1">LOOKUP(G752,Paramètres!$A$1:$A$20,Paramètres!$C$1:$C$21)</f>
        <v>-18</v>
      </c>
      <c r="Z752" s="25">
        <v>1998</v>
      </c>
      <c r="AA752" s="25"/>
      <c r="AB752" s="59"/>
      <c r="AC752" s="42"/>
      <c r="AD752" s="42" t="str">
        <f>IF(ISNA(VLOOKUP(D752,'Liste en forme Garçons'!$C:$C,1,FALSE)),"","*")</f>
        <v/>
      </c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</row>
    <row r="753" spans="1:46" s="43" customFormat="1" x14ac:dyDescent="0.35">
      <c r="A753" s="65"/>
      <c r="B753" s="32" t="s">
        <v>349</v>
      </c>
      <c r="C753" s="32" t="s">
        <v>442</v>
      </c>
      <c r="D753" s="138" t="s">
        <v>1714</v>
      </c>
      <c r="E753" s="33" t="s">
        <v>86</v>
      </c>
      <c r="F753" s="97" t="str">
        <f>IF(E753="","",IF(COUNTIF(Paramètres!H:H,E753)=1,IF(Paramètres!$E$3=Paramètres!$A$23,"Belfort/Montbéliard",IF(Paramètres!$E$3=Paramètres!$A$24,"Doubs","Franche-Comté")),IF(COUNTIF(Paramètres!I:I,E753)=1,IF(Paramètres!$E$3=Paramètres!$A$23,"Belfort/Montbéliard",IF(Paramètres!$E$3=Paramètres!$A$24,"Belfort","Franche-Comté")),IF(COUNTIF(Paramètres!J:J,E753)=1,IF(Paramètres!$E$3=Paramètres!$A$25,"Franche-Comté","Haute-Saône"),IF(COUNTIF(Paramètres!K:K,E753)=1,IF(Paramètres!$E$3=Paramètres!$A$25,"Franche-Comté","Jura"),IF(COUNTIF(Paramètres!G:G,E753)=1,IF(Paramètres!$E$3=Paramètres!$A$23,"Besançon",IF(Paramètres!$E$3=Paramètres!$A$24,"Doubs","Franche-Comté")),"*** INCONNU ***"))))))</f>
        <v>Franche-Comté</v>
      </c>
      <c r="G753" s="37">
        <f>LOOKUP(Z753-Paramètres!$E$1,Paramètres!$A$1:$A$20)</f>
        <v>-17</v>
      </c>
      <c r="H753" s="37" t="str">
        <f>LOOKUP(G753,Paramètres!$A$1:$B$20)</f>
        <v>J2</v>
      </c>
      <c r="I753" s="37">
        <f t="shared" si="121"/>
        <v>6</v>
      </c>
      <c r="J753" s="116">
        <v>645</v>
      </c>
      <c r="K753" s="47" t="s">
        <v>223</v>
      </c>
      <c r="L753" s="47">
        <v>0</v>
      </c>
      <c r="M753" s="47" t="s">
        <v>347</v>
      </c>
      <c r="N753" s="47" t="s">
        <v>550</v>
      </c>
      <c r="O753" s="88" t="str">
        <f t="shared" si="122"/>
        <v>33E</v>
      </c>
      <c r="P753" s="56">
        <f t="shared" si="123"/>
        <v>300000000</v>
      </c>
      <c r="Q753" s="56">
        <f t="shared" si="124"/>
        <v>0</v>
      </c>
      <c r="R753" s="56">
        <f t="shared" si="125"/>
        <v>1300000000</v>
      </c>
      <c r="S753" s="56">
        <f t="shared" si="126"/>
        <v>1700000000</v>
      </c>
      <c r="T753" s="56">
        <f t="shared" si="127"/>
        <v>3300000000</v>
      </c>
      <c r="U753" s="57" t="str">
        <f t="shared" si="128"/>
        <v>33E</v>
      </c>
      <c r="V753" s="58">
        <f t="shared" si="129"/>
        <v>0</v>
      </c>
      <c r="W753" s="57" t="str">
        <f t="shared" si="130"/>
        <v>33E</v>
      </c>
      <c r="X753" s="58">
        <f t="shared" si="131"/>
        <v>0</v>
      </c>
      <c r="Y753" s="36" t="str">
        <f ca="1">LOOKUP(G753,Paramètres!$A$1:$A$20,Paramètres!$C$1:$C$21)</f>
        <v>-18</v>
      </c>
      <c r="Z753" s="25">
        <v>1999</v>
      </c>
      <c r="AA753" s="25"/>
      <c r="AB753" s="59"/>
      <c r="AC753" s="42"/>
      <c r="AD753" s="42" t="str">
        <f>IF(ISNA(VLOOKUP(D753,'Liste en forme Garçons'!$C:$C,1,FALSE)),"","*")</f>
        <v/>
      </c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</row>
    <row r="754" spans="1:46" s="43" customFormat="1" x14ac:dyDescent="0.35">
      <c r="A754" s="65"/>
      <c r="B754" s="48" t="s">
        <v>319</v>
      </c>
      <c r="C754" s="32" t="s">
        <v>379</v>
      </c>
      <c r="D754" s="137" t="s">
        <v>1592</v>
      </c>
      <c r="E754" s="49" t="s">
        <v>334</v>
      </c>
      <c r="F754" s="97" t="str">
        <f>IF(E754="","",IF(COUNTIF(Paramètres!H:H,E754)=1,IF(Paramètres!$E$3=Paramètres!$A$23,"Belfort/Montbéliard",IF(Paramètres!$E$3=Paramètres!$A$24,"Doubs","Franche-Comté")),IF(COUNTIF(Paramètres!I:I,E754)=1,IF(Paramètres!$E$3=Paramètres!$A$23,"Belfort/Montbéliard",IF(Paramètres!$E$3=Paramètres!$A$24,"Belfort","Franche-Comté")),IF(COUNTIF(Paramètres!J:J,E754)=1,IF(Paramètres!$E$3=Paramètres!$A$25,"Franche-Comté","Haute-Saône"),IF(COUNTIF(Paramètres!K:K,E754)=1,IF(Paramètres!$E$3=Paramètres!$A$25,"Franche-Comté","Jura"),IF(COUNTIF(Paramètres!G:G,E754)=1,IF(Paramètres!$E$3=Paramètres!$A$23,"Besançon",IF(Paramètres!$E$3=Paramètres!$A$24,"Doubs","Franche-Comté")),"*** INCONNU ***"))))))</f>
        <v>Franche-Comté</v>
      </c>
      <c r="G754" s="37">
        <f>LOOKUP(Z754-Paramètres!$E$1,Paramètres!$A$1:$A$20)</f>
        <v>-16</v>
      </c>
      <c r="H754" s="37" t="str">
        <f>LOOKUP(G754,Paramètres!$A$1:$B$20)</f>
        <v>J1</v>
      </c>
      <c r="I754" s="37">
        <f t="shared" si="121"/>
        <v>8</v>
      </c>
      <c r="J754" s="116">
        <v>874</v>
      </c>
      <c r="K754" s="25" t="s">
        <v>226</v>
      </c>
      <c r="L754" s="23">
        <v>0</v>
      </c>
      <c r="M754" s="47" t="s">
        <v>228</v>
      </c>
      <c r="N754" s="47">
        <v>0</v>
      </c>
      <c r="O754" s="88" t="str">
        <f t="shared" si="122"/>
        <v>1E40F</v>
      </c>
      <c r="P754" s="56">
        <f t="shared" si="123"/>
        <v>100000000</v>
      </c>
      <c r="Q754" s="56">
        <f t="shared" si="124"/>
        <v>0</v>
      </c>
      <c r="R754" s="56">
        <f t="shared" si="125"/>
        <v>40000000</v>
      </c>
      <c r="S754" s="56">
        <f t="shared" si="126"/>
        <v>0</v>
      </c>
      <c r="T754" s="56">
        <f t="shared" si="127"/>
        <v>140000000</v>
      </c>
      <c r="U754" s="57" t="str">
        <f t="shared" si="128"/>
        <v>1E</v>
      </c>
      <c r="V754" s="58">
        <f t="shared" si="129"/>
        <v>40000000</v>
      </c>
      <c r="W754" s="57" t="str">
        <f t="shared" si="130"/>
        <v>1E40F</v>
      </c>
      <c r="X754" s="58">
        <f t="shared" si="131"/>
        <v>0</v>
      </c>
      <c r="Y754" s="36" t="str">
        <f ca="1">LOOKUP(G754,Paramètres!$A$1:$A$20,Paramètres!$C$1:$C$21)</f>
        <v>-18</v>
      </c>
      <c r="Z754" s="25">
        <v>2000</v>
      </c>
      <c r="AA754" s="25"/>
      <c r="AB754" s="59"/>
      <c r="AC754" s="42"/>
      <c r="AD754" s="42" t="str">
        <f>IF(ISNA(VLOOKUP(D754,'Liste en forme Garçons'!$C:$C,1,FALSE)),"","*")</f>
        <v/>
      </c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</row>
    <row r="755" spans="1:46" s="43" customFormat="1" x14ac:dyDescent="0.35">
      <c r="A755" s="65"/>
      <c r="B755" s="48" t="s">
        <v>342</v>
      </c>
      <c r="C755" s="32" t="s">
        <v>341</v>
      </c>
      <c r="D755" s="137" t="s">
        <v>1622</v>
      </c>
      <c r="E755" s="49" t="s">
        <v>2984</v>
      </c>
      <c r="F755" s="97" t="str">
        <f>IF(E755="","",IF(COUNTIF(Paramètres!H:H,E755)=1,IF(Paramètres!$E$3=Paramètres!$A$23,"Belfort/Montbéliard",IF(Paramètres!$E$3=Paramètres!$A$24,"Doubs","Franche-Comté")),IF(COUNTIF(Paramètres!I:I,E755)=1,IF(Paramètres!$E$3=Paramètres!$A$23,"Belfort/Montbéliard",IF(Paramètres!$E$3=Paramètres!$A$24,"Belfort","Franche-Comté")),IF(COUNTIF(Paramètres!J:J,E755)=1,IF(Paramètres!$E$3=Paramètres!$A$25,"Franche-Comté","Haute-Saône"),IF(COUNTIF(Paramètres!K:K,E755)=1,IF(Paramètres!$E$3=Paramètres!$A$25,"Franche-Comté","Jura"),IF(COUNTIF(Paramètres!G:G,E755)=1,IF(Paramètres!$E$3=Paramètres!$A$23,"Besançon",IF(Paramètres!$E$3=Paramètres!$A$24,"Doubs","Franche-Comté")),"*** INCONNU ***"))))))</f>
        <v>Franche-Comté</v>
      </c>
      <c r="G755" s="37">
        <f>LOOKUP(Z755-Paramètres!$E$1,Paramètres!$A$1:$A$20)</f>
        <v>-16</v>
      </c>
      <c r="H755" s="37" t="str">
        <f>LOOKUP(G755,Paramètres!$A$1:$B$20)</f>
        <v>J1</v>
      </c>
      <c r="I755" s="37">
        <f t="shared" si="121"/>
        <v>7</v>
      </c>
      <c r="J755" s="116">
        <v>720</v>
      </c>
      <c r="K755" s="47" t="s">
        <v>227</v>
      </c>
      <c r="L755" s="50">
        <v>0</v>
      </c>
      <c r="M755" s="47" t="s">
        <v>647</v>
      </c>
      <c r="N755" s="47">
        <v>0</v>
      </c>
      <c r="O755" s="88" t="str">
        <f t="shared" si="122"/>
        <v>74F</v>
      </c>
      <c r="P755" s="56">
        <f t="shared" si="123"/>
        <v>65000000</v>
      </c>
      <c r="Q755" s="56">
        <f t="shared" si="124"/>
        <v>0</v>
      </c>
      <c r="R755" s="56">
        <f t="shared" si="125"/>
        <v>9000000</v>
      </c>
      <c r="S755" s="56">
        <f t="shared" si="126"/>
        <v>0</v>
      </c>
      <c r="T755" s="56">
        <f t="shared" si="127"/>
        <v>74000000</v>
      </c>
      <c r="U755" s="57" t="str">
        <f t="shared" si="128"/>
        <v>74F</v>
      </c>
      <c r="V755" s="58">
        <f t="shared" si="129"/>
        <v>0</v>
      </c>
      <c r="W755" s="57" t="str">
        <f t="shared" si="130"/>
        <v>74F</v>
      </c>
      <c r="X755" s="58">
        <f t="shared" si="131"/>
        <v>0</v>
      </c>
      <c r="Y755" s="36" t="str">
        <f ca="1">LOOKUP(G755,Paramètres!$A$1:$A$20,Paramètres!$C$1:$C$21)</f>
        <v>-18</v>
      </c>
      <c r="Z755" s="25">
        <v>2000</v>
      </c>
      <c r="AA755" s="25"/>
      <c r="AB755" s="59"/>
      <c r="AC755" s="42"/>
      <c r="AD755" s="42" t="str">
        <f>IF(ISNA(VLOOKUP(D755,'Liste en forme Garçons'!$C:$C,1,FALSE)),"","*")</f>
        <v/>
      </c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</row>
    <row r="756" spans="1:46" s="43" customFormat="1" x14ac:dyDescent="0.35">
      <c r="A756" s="65"/>
      <c r="B756" s="32" t="s">
        <v>873</v>
      </c>
      <c r="C756" s="32" t="s">
        <v>913</v>
      </c>
      <c r="D756" s="138" t="s">
        <v>1311</v>
      </c>
      <c r="E756" s="33" t="s">
        <v>1009</v>
      </c>
      <c r="F756" s="97" t="str">
        <f>IF(E756="","",IF(COUNTIF(Paramètres!H:H,E756)=1,IF(Paramètres!$E$3=Paramètres!$A$23,"Belfort/Montbéliard",IF(Paramètres!$E$3=Paramètres!$A$24,"Doubs","Franche-Comté")),IF(COUNTIF(Paramètres!I:I,E756)=1,IF(Paramètres!$E$3=Paramètres!$A$23,"Belfort/Montbéliard",IF(Paramètres!$E$3=Paramètres!$A$24,"Belfort","Franche-Comté")),IF(COUNTIF(Paramètres!J:J,E756)=1,IF(Paramètres!$E$3=Paramètres!$A$25,"Franche-Comté","Haute-Saône"),IF(COUNTIF(Paramètres!K:K,E756)=1,IF(Paramètres!$E$3=Paramètres!$A$25,"Franche-Comté","Jura"),IF(COUNTIF(Paramètres!G:G,E756)=1,IF(Paramètres!$E$3=Paramètres!$A$23,"Besançon",IF(Paramètres!$E$3=Paramètres!$A$24,"Doubs","Franche-Comté")),"*** INCONNU ***"))))))</f>
        <v>Franche-Comté</v>
      </c>
      <c r="G756" s="37">
        <f>LOOKUP(Z756-Paramètres!$E$1,Paramètres!$A$1:$A$20)</f>
        <v>-16</v>
      </c>
      <c r="H756" s="37" t="str">
        <f>LOOKUP(G756,Paramètres!$A$1:$B$20)</f>
        <v>J1</v>
      </c>
      <c r="I756" s="37">
        <f t="shared" si="121"/>
        <v>5</v>
      </c>
      <c r="J756" s="116">
        <v>550</v>
      </c>
      <c r="K756" s="25" t="s">
        <v>227</v>
      </c>
      <c r="L756" s="47" t="s">
        <v>228</v>
      </c>
      <c r="M756" s="47" t="s">
        <v>229</v>
      </c>
      <c r="N756" s="25" t="s">
        <v>98</v>
      </c>
      <c r="O756" s="88" t="str">
        <f t="shared" si="122"/>
        <v>2E20F</v>
      </c>
      <c r="P756" s="56">
        <f t="shared" si="123"/>
        <v>65000000</v>
      </c>
      <c r="Q756" s="56">
        <f t="shared" si="124"/>
        <v>40000000</v>
      </c>
      <c r="R756" s="56">
        <f t="shared" si="125"/>
        <v>35000000</v>
      </c>
      <c r="S756" s="56">
        <f t="shared" si="126"/>
        <v>80000000</v>
      </c>
      <c r="T756" s="56">
        <f t="shared" si="127"/>
        <v>220000000</v>
      </c>
      <c r="U756" s="57" t="str">
        <f t="shared" si="128"/>
        <v>2E</v>
      </c>
      <c r="V756" s="58">
        <f t="shared" si="129"/>
        <v>20000000</v>
      </c>
      <c r="W756" s="57" t="str">
        <f t="shared" si="130"/>
        <v>2E20F</v>
      </c>
      <c r="X756" s="58">
        <f t="shared" si="131"/>
        <v>0</v>
      </c>
      <c r="Y756" s="36" t="str">
        <f ca="1">LOOKUP(G756,Paramètres!$A$1:$A$20,Paramètres!$C$1:$C$21)</f>
        <v>-18</v>
      </c>
      <c r="Z756" s="25">
        <v>2000</v>
      </c>
      <c r="AA756" s="25"/>
      <c r="AB756" s="59"/>
      <c r="AC756" s="42"/>
      <c r="AD756" s="42" t="str">
        <f>IF(ISNA(VLOOKUP(D756,'Liste en forme Garçons'!$C:$C,1,FALSE)),"","*")</f>
        <v/>
      </c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</row>
    <row r="757" spans="1:46" s="43" customFormat="1" x14ac:dyDescent="0.35">
      <c r="A757" s="65"/>
      <c r="B757" s="32" t="s">
        <v>1024</v>
      </c>
      <c r="C757" s="32" t="s">
        <v>973</v>
      </c>
      <c r="D757" s="138" t="s">
        <v>1350</v>
      </c>
      <c r="E757" s="33" t="s">
        <v>1014</v>
      </c>
      <c r="F757" s="97" t="str">
        <f>IF(E757="","",IF(COUNTIF(Paramètres!H:H,E757)=1,IF(Paramètres!$E$3=Paramètres!$A$23,"Belfort/Montbéliard",IF(Paramètres!$E$3=Paramètres!$A$24,"Doubs","Franche-Comté")),IF(COUNTIF(Paramètres!I:I,E757)=1,IF(Paramètres!$E$3=Paramètres!$A$23,"Belfort/Montbéliard",IF(Paramètres!$E$3=Paramètres!$A$24,"Belfort","Franche-Comté")),IF(COUNTIF(Paramètres!J:J,E757)=1,IF(Paramètres!$E$3=Paramètres!$A$25,"Franche-Comté","Haute-Saône"),IF(COUNTIF(Paramètres!K:K,E757)=1,IF(Paramètres!$E$3=Paramètres!$A$25,"Franche-Comté","Jura"),IF(COUNTIF(Paramètres!G:G,E757)=1,IF(Paramètres!$E$3=Paramètres!$A$23,"Besançon",IF(Paramètres!$E$3=Paramètres!$A$24,"Doubs","Franche-Comté")),"*** INCONNU ***"))))))</f>
        <v>Franche-Comté</v>
      </c>
      <c r="G757" s="37">
        <f>LOOKUP(Z757-Paramètres!$E$1,Paramètres!$A$1:$A$20)</f>
        <v>-16</v>
      </c>
      <c r="H757" s="37" t="str">
        <f>LOOKUP(G757,Paramètres!$A$1:$B$20)</f>
        <v>J1</v>
      </c>
      <c r="I757" s="37">
        <f t="shared" si="121"/>
        <v>7</v>
      </c>
      <c r="J757" s="116">
        <v>754</v>
      </c>
      <c r="K757" s="25" t="s">
        <v>228</v>
      </c>
      <c r="L757" s="47" t="s">
        <v>98</v>
      </c>
      <c r="M757" s="47" t="s">
        <v>222</v>
      </c>
      <c r="N757" s="25" t="s">
        <v>226</v>
      </c>
      <c r="O757" s="88" t="str">
        <f t="shared" si="122"/>
        <v>6E20F</v>
      </c>
      <c r="P757" s="56">
        <f t="shared" si="123"/>
        <v>40000000</v>
      </c>
      <c r="Q757" s="56">
        <f t="shared" si="124"/>
        <v>80000000</v>
      </c>
      <c r="R757" s="56">
        <f t="shared" si="125"/>
        <v>400000000</v>
      </c>
      <c r="S757" s="56">
        <f t="shared" si="126"/>
        <v>100000000</v>
      </c>
      <c r="T757" s="56">
        <f t="shared" si="127"/>
        <v>620000000</v>
      </c>
      <c r="U757" s="57" t="str">
        <f t="shared" si="128"/>
        <v>6E</v>
      </c>
      <c r="V757" s="58">
        <f t="shared" si="129"/>
        <v>20000000</v>
      </c>
      <c r="W757" s="57" t="str">
        <f t="shared" si="130"/>
        <v>6E20F</v>
      </c>
      <c r="X757" s="58">
        <f t="shared" si="131"/>
        <v>0</v>
      </c>
      <c r="Y757" s="36" t="str">
        <f ca="1">LOOKUP(G757,Paramètres!$A$1:$A$20,Paramètres!$C$1:$C$21)</f>
        <v>-18</v>
      </c>
      <c r="Z757" s="25">
        <v>2000</v>
      </c>
      <c r="AA757" s="25"/>
      <c r="AB757" s="59"/>
      <c r="AC757" s="42"/>
      <c r="AD757" s="42" t="str">
        <f>IF(ISNA(VLOOKUP(D757,'Liste en forme Garçons'!$C:$C,1,FALSE)),"","*")</f>
        <v/>
      </c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</row>
    <row r="758" spans="1:46" s="43" customFormat="1" x14ac:dyDescent="0.35">
      <c r="A758" s="65"/>
      <c r="B758" s="48" t="s">
        <v>35</v>
      </c>
      <c r="C758" s="32" t="s">
        <v>1104</v>
      </c>
      <c r="D758" s="137" t="s">
        <v>1615</v>
      </c>
      <c r="E758" s="33" t="s">
        <v>58</v>
      </c>
      <c r="F758" s="97" t="str">
        <f>IF(E758="","",IF(COUNTIF(Paramètres!H:H,E758)=1,IF(Paramètres!$E$3=Paramètres!$A$23,"Belfort/Montbéliard",IF(Paramètres!$E$3=Paramètres!$A$24,"Doubs","Franche-Comté")),IF(COUNTIF(Paramètres!I:I,E758)=1,IF(Paramètres!$E$3=Paramètres!$A$23,"Belfort/Montbéliard",IF(Paramètres!$E$3=Paramètres!$A$24,"Belfort","Franche-Comté")),IF(COUNTIF(Paramètres!J:J,E758)=1,IF(Paramètres!$E$3=Paramètres!$A$25,"Franche-Comté","Haute-Saône"),IF(COUNTIF(Paramètres!K:K,E758)=1,IF(Paramètres!$E$3=Paramètres!$A$25,"Franche-Comté","Jura"),IF(COUNTIF(Paramètres!G:G,E758)=1,IF(Paramètres!$E$3=Paramètres!$A$23,"Besançon",IF(Paramètres!$E$3=Paramètres!$A$24,"Doubs","Franche-Comté")),"*** INCONNU ***"))))))</f>
        <v>Franche-Comté</v>
      </c>
      <c r="G758" s="37">
        <f>LOOKUP(Z758-Paramètres!$E$1,Paramètres!$A$1:$A$20)</f>
        <v>-16</v>
      </c>
      <c r="H758" s="37" t="str">
        <f>LOOKUP(G758,Paramètres!$A$1:$B$20)</f>
        <v>J1</v>
      </c>
      <c r="I758" s="37">
        <f t="shared" si="121"/>
        <v>7</v>
      </c>
      <c r="J758" s="117">
        <v>733</v>
      </c>
      <c r="K758" s="47" t="s">
        <v>72</v>
      </c>
      <c r="L758" s="47" t="s">
        <v>192</v>
      </c>
      <c r="M758" s="47" t="s">
        <v>227</v>
      </c>
      <c r="N758" s="47" t="s">
        <v>194</v>
      </c>
      <c r="O758" s="88" t="str">
        <f t="shared" si="122"/>
        <v>1E65F</v>
      </c>
      <c r="P758" s="56">
        <f t="shared" si="123"/>
        <v>30000000</v>
      </c>
      <c r="Q758" s="56">
        <f t="shared" si="124"/>
        <v>20000000</v>
      </c>
      <c r="R758" s="56">
        <f t="shared" si="125"/>
        <v>65000000</v>
      </c>
      <c r="S758" s="56">
        <f t="shared" si="126"/>
        <v>50000000</v>
      </c>
      <c r="T758" s="56">
        <f t="shared" si="127"/>
        <v>165000000</v>
      </c>
      <c r="U758" s="57" t="str">
        <f t="shared" si="128"/>
        <v>1E</v>
      </c>
      <c r="V758" s="58">
        <f t="shared" si="129"/>
        <v>65000000</v>
      </c>
      <c r="W758" s="57" t="str">
        <f t="shared" si="130"/>
        <v>1E65F</v>
      </c>
      <c r="X758" s="58">
        <f t="shared" si="131"/>
        <v>0</v>
      </c>
      <c r="Y758" s="36" t="str">
        <f ca="1">LOOKUP(G758,Paramètres!$A$1:$A$20,Paramètres!$C$1:$C$21)</f>
        <v>-18</v>
      </c>
      <c r="Z758" s="25">
        <v>2000</v>
      </c>
      <c r="AA758" s="25"/>
      <c r="AB758" s="59"/>
      <c r="AC758" s="42"/>
      <c r="AD758" s="42" t="str">
        <f>IF(ISNA(VLOOKUP(D758,'Liste en forme Garçons'!$C:$C,1,FALSE)),"","*")</f>
        <v/>
      </c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</row>
    <row r="759" spans="1:46" s="43" customFormat="1" x14ac:dyDescent="0.35">
      <c r="A759" s="65"/>
      <c r="B759" s="48" t="s">
        <v>138</v>
      </c>
      <c r="C759" s="32" t="s">
        <v>139</v>
      </c>
      <c r="D759" s="137" t="s">
        <v>1616</v>
      </c>
      <c r="E759" s="49" t="s">
        <v>58</v>
      </c>
      <c r="F759" s="97" t="str">
        <f>IF(E759="","",IF(COUNTIF(Paramètres!H:H,E759)=1,IF(Paramètres!$E$3=Paramètres!$A$23,"Belfort/Montbéliard",IF(Paramètres!$E$3=Paramètres!$A$24,"Doubs","Franche-Comté")),IF(COUNTIF(Paramètres!I:I,E759)=1,IF(Paramètres!$E$3=Paramètres!$A$23,"Belfort/Montbéliard",IF(Paramètres!$E$3=Paramètres!$A$24,"Belfort","Franche-Comté")),IF(COUNTIF(Paramètres!J:J,E759)=1,IF(Paramètres!$E$3=Paramètres!$A$25,"Franche-Comté","Haute-Saône"),IF(COUNTIF(Paramètres!K:K,E759)=1,IF(Paramètres!$E$3=Paramètres!$A$25,"Franche-Comté","Jura"),IF(COUNTIF(Paramètres!G:G,E759)=1,IF(Paramètres!$E$3=Paramètres!$A$23,"Besançon",IF(Paramètres!$E$3=Paramètres!$A$24,"Doubs","Franche-Comté")),"*** INCONNU ***"))))))</f>
        <v>Franche-Comté</v>
      </c>
      <c r="G759" s="37">
        <f>LOOKUP(Z759-Paramètres!$E$1,Paramètres!$A$1:$A$20)</f>
        <v>-16</v>
      </c>
      <c r="H759" s="37" t="str">
        <f>LOOKUP(G759,Paramètres!$A$1:$B$20)</f>
        <v>J1</v>
      </c>
      <c r="I759" s="37">
        <f t="shared" si="121"/>
        <v>6</v>
      </c>
      <c r="J759" s="117">
        <v>679</v>
      </c>
      <c r="K759" s="47" t="s">
        <v>230</v>
      </c>
      <c r="L759" s="50" t="s">
        <v>228</v>
      </c>
      <c r="M759" s="50" t="s">
        <v>229</v>
      </c>
      <c r="N759" s="47">
        <v>0</v>
      </c>
      <c r="O759" s="37" t="str">
        <f t="shared" si="122"/>
        <v>1E</v>
      </c>
      <c r="P759" s="56">
        <f t="shared" si="123"/>
        <v>25000000</v>
      </c>
      <c r="Q759" s="56">
        <f t="shared" si="124"/>
        <v>40000000</v>
      </c>
      <c r="R759" s="56">
        <f t="shared" si="125"/>
        <v>35000000</v>
      </c>
      <c r="S759" s="56">
        <f t="shared" si="126"/>
        <v>0</v>
      </c>
      <c r="T759" s="56">
        <f t="shared" si="127"/>
        <v>100000000</v>
      </c>
      <c r="U759" s="57" t="str">
        <f t="shared" si="128"/>
        <v>1E</v>
      </c>
      <c r="V759" s="58">
        <f t="shared" si="129"/>
        <v>0</v>
      </c>
      <c r="W759" s="57" t="str">
        <f t="shared" si="130"/>
        <v>1E</v>
      </c>
      <c r="X759" s="58">
        <f t="shared" si="131"/>
        <v>0</v>
      </c>
      <c r="Y759" s="36" t="str">
        <f ca="1">LOOKUP(G759,Paramètres!$A$1:$A$20,Paramètres!$C$1:$C$21)</f>
        <v>-18</v>
      </c>
      <c r="Z759" s="25">
        <v>2000</v>
      </c>
      <c r="AA759" s="25"/>
      <c r="AB759" s="59"/>
      <c r="AC759" s="42"/>
      <c r="AD759" s="42" t="str">
        <f>IF(ISNA(VLOOKUP(D759,'Liste en forme Garçons'!$C:$C,1,FALSE)),"","*")</f>
        <v/>
      </c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</row>
    <row r="760" spans="1:46" s="43" customFormat="1" x14ac:dyDescent="0.35">
      <c r="A760" s="65"/>
      <c r="B760" s="32" t="s">
        <v>111</v>
      </c>
      <c r="C760" s="32" t="s">
        <v>768</v>
      </c>
      <c r="D760" s="138" t="s">
        <v>1435</v>
      </c>
      <c r="E760" s="49" t="s">
        <v>856</v>
      </c>
      <c r="F760" s="97" t="str">
        <f>IF(E760="","",IF(COUNTIF(Paramètres!H:H,E760)=1,IF(Paramètres!$E$3=Paramètres!$A$23,"Belfort/Montbéliard",IF(Paramètres!$E$3=Paramètres!$A$24,"Doubs","Franche-Comté")),IF(COUNTIF(Paramètres!I:I,E760)=1,IF(Paramètres!$E$3=Paramètres!$A$23,"Belfort/Montbéliard",IF(Paramètres!$E$3=Paramètres!$A$24,"Belfort","Franche-Comté")),IF(COUNTIF(Paramètres!J:J,E760)=1,IF(Paramètres!$E$3=Paramètres!$A$25,"Franche-Comté","Haute-Saône"),IF(COUNTIF(Paramètres!K:K,E760)=1,IF(Paramètres!$E$3=Paramètres!$A$25,"Franche-Comté","Jura"),IF(COUNTIF(Paramètres!G:G,E760)=1,IF(Paramètres!$E$3=Paramètres!$A$23,"Besançon",IF(Paramètres!$E$3=Paramètres!$A$24,"Doubs","Franche-Comté")),"*** INCONNU ***"))))))</f>
        <v>Franche-Comté</v>
      </c>
      <c r="G760" s="37">
        <f>LOOKUP(Z760-Paramètres!$E$1,Paramètres!$A$1:$A$20)</f>
        <v>-16</v>
      </c>
      <c r="H760" s="37" t="str">
        <f>LOOKUP(G760,Paramètres!$A$1:$B$20)</f>
        <v>J1</v>
      </c>
      <c r="I760" s="37">
        <f t="shared" si="121"/>
        <v>5</v>
      </c>
      <c r="J760" s="116">
        <v>550</v>
      </c>
      <c r="K760" s="47" t="s">
        <v>230</v>
      </c>
      <c r="L760" s="47" t="s">
        <v>195</v>
      </c>
      <c r="M760" s="25" t="s">
        <v>195</v>
      </c>
      <c r="N760" s="25" t="s">
        <v>868</v>
      </c>
      <c r="O760" s="88" t="str">
        <f t="shared" si="122"/>
        <v>71F</v>
      </c>
      <c r="P760" s="56">
        <f t="shared" si="123"/>
        <v>25000000</v>
      </c>
      <c r="Q760" s="56">
        <f t="shared" si="124"/>
        <v>15000000</v>
      </c>
      <c r="R760" s="56">
        <f t="shared" si="125"/>
        <v>15000000</v>
      </c>
      <c r="S760" s="56">
        <f t="shared" si="126"/>
        <v>16000000</v>
      </c>
      <c r="T760" s="56">
        <f t="shared" si="127"/>
        <v>71000000</v>
      </c>
      <c r="U760" s="57" t="str">
        <f t="shared" si="128"/>
        <v>71F</v>
      </c>
      <c r="V760" s="58">
        <f t="shared" si="129"/>
        <v>0</v>
      </c>
      <c r="W760" s="57" t="str">
        <f t="shared" si="130"/>
        <v>71F</v>
      </c>
      <c r="X760" s="58">
        <f t="shared" si="131"/>
        <v>0</v>
      </c>
      <c r="Y760" s="36" t="str">
        <f ca="1">LOOKUP(G760,Paramètres!$A$1:$A$20,Paramètres!$C$1:$C$21)</f>
        <v>-18</v>
      </c>
      <c r="Z760" s="25">
        <v>2000</v>
      </c>
      <c r="AA760" s="25"/>
      <c r="AB760" s="59"/>
      <c r="AC760" s="42"/>
      <c r="AD760" s="42" t="str">
        <f>IF(ISNA(VLOOKUP(D760,'Liste en forme Garçons'!$C:$C,1,FALSE)),"","*")</f>
        <v/>
      </c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</row>
    <row r="761" spans="1:46" s="43" customFormat="1" x14ac:dyDescent="0.35">
      <c r="A761" s="65"/>
      <c r="B761" s="32" t="s">
        <v>88</v>
      </c>
      <c r="C761" s="32" t="s">
        <v>903</v>
      </c>
      <c r="D761" s="138" t="s">
        <v>1339</v>
      </c>
      <c r="E761" s="33" t="s">
        <v>1015</v>
      </c>
      <c r="F761" s="97" t="str">
        <f>IF(E761="","",IF(COUNTIF(Paramètres!H:H,E761)=1,IF(Paramètres!$E$3=Paramètres!$A$23,"Belfort/Montbéliard",IF(Paramètres!$E$3=Paramètres!$A$24,"Doubs","Franche-Comté")),IF(COUNTIF(Paramètres!I:I,E761)=1,IF(Paramètres!$E$3=Paramètres!$A$23,"Belfort/Montbéliard",IF(Paramètres!$E$3=Paramètres!$A$24,"Belfort","Franche-Comté")),IF(COUNTIF(Paramètres!J:J,E761)=1,IF(Paramètres!$E$3=Paramètres!$A$25,"Franche-Comté","Haute-Saône"),IF(COUNTIF(Paramètres!K:K,E761)=1,IF(Paramètres!$E$3=Paramètres!$A$25,"Franche-Comté","Jura"),IF(COUNTIF(Paramètres!G:G,E761)=1,IF(Paramètres!$E$3=Paramètres!$A$23,"Besançon",IF(Paramètres!$E$3=Paramètres!$A$24,"Doubs","Franche-Comté")),"*** INCONNU ***"))))))</f>
        <v>Franche-Comté</v>
      </c>
      <c r="G761" s="37">
        <f>LOOKUP(Z761-Paramètres!$E$1,Paramètres!$A$1:$A$20)</f>
        <v>-16</v>
      </c>
      <c r="H761" s="37" t="str">
        <f>LOOKUP(G761,Paramètres!$A$1:$B$20)</f>
        <v>J1</v>
      </c>
      <c r="I761" s="37">
        <f t="shared" si="121"/>
        <v>5</v>
      </c>
      <c r="J761" s="116">
        <v>500</v>
      </c>
      <c r="K761" s="25" t="s">
        <v>230</v>
      </c>
      <c r="L761" s="47" t="s">
        <v>658</v>
      </c>
      <c r="M761" s="47" t="s">
        <v>196</v>
      </c>
      <c r="N761" s="25" t="s">
        <v>234</v>
      </c>
      <c r="O761" s="88" t="str">
        <f t="shared" si="122"/>
        <v>57F</v>
      </c>
      <c r="P761" s="56">
        <f t="shared" si="123"/>
        <v>25000000</v>
      </c>
      <c r="Q761" s="56">
        <f t="shared" si="124"/>
        <v>19000000</v>
      </c>
      <c r="R761" s="56">
        <f t="shared" si="125"/>
        <v>10000000</v>
      </c>
      <c r="S761" s="56">
        <f t="shared" si="126"/>
        <v>3000000</v>
      </c>
      <c r="T761" s="56">
        <f t="shared" si="127"/>
        <v>57000000</v>
      </c>
      <c r="U761" s="57" t="str">
        <f t="shared" si="128"/>
        <v>57F</v>
      </c>
      <c r="V761" s="58">
        <f t="shared" si="129"/>
        <v>0</v>
      </c>
      <c r="W761" s="57" t="str">
        <f t="shared" si="130"/>
        <v>57F</v>
      </c>
      <c r="X761" s="58">
        <f t="shared" si="131"/>
        <v>0</v>
      </c>
      <c r="Y761" s="36" t="str">
        <f ca="1">LOOKUP(G761,Paramètres!$A$1:$A$20,Paramètres!$C$1:$C$21)</f>
        <v>-18</v>
      </c>
      <c r="Z761" s="25">
        <v>2000</v>
      </c>
      <c r="AA761" s="25"/>
      <c r="AB761" s="59"/>
      <c r="AC761" s="42"/>
      <c r="AD761" s="42" t="str">
        <f>IF(ISNA(VLOOKUP(D761,'Liste en forme Garçons'!$C:$C,1,FALSE)),"","*")</f>
        <v/>
      </c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</row>
    <row r="762" spans="1:46" s="43" customFormat="1" x14ac:dyDescent="0.35">
      <c r="A762" s="65"/>
      <c r="B762" s="48" t="s">
        <v>35</v>
      </c>
      <c r="C762" s="32" t="s">
        <v>376</v>
      </c>
      <c r="D762" s="137" t="s">
        <v>1678</v>
      </c>
      <c r="E762" s="49" t="s">
        <v>334</v>
      </c>
      <c r="F762" s="97" t="str">
        <f>IF(E762="","",IF(COUNTIF(Paramètres!H:H,E762)=1,IF(Paramètres!$E$3=Paramètres!$A$23,"Belfort/Montbéliard",IF(Paramètres!$E$3=Paramètres!$A$24,"Doubs","Franche-Comté")),IF(COUNTIF(Paramètres!I:I,E762)=1,IF(Paramètres!$E$3=Paramètres!$A$23,"Belfort/Montbéliard",IF(Paramètres!$E$3=Paramètres!$A$24,"Belfort","Franche-Comté")),IF(COUNTIF(Paramètres!J:J,E762)=1,IF(Paramètres!$E$3=Paramètres!$A$25,"Franche-Comté","Haute-Saône"),IF(COUNTIF(Paramètres!K:K,E762)=1,IF(Paramètres!$E$3=Paramètres!$A$25,"Franche-Comté","Jura"),IF(COUNTIF(Paramètres!G:G,E762)=1,IF(Paramètres!$E$3=Paramètres!$A$23,"Besançon",IF(Paramètres!$E$3=Paramètres!$A$24,"Doubs","Franche-Comté")),"*** INCONNU ***"))))))</f>
        <v>Franche-Comté</v>
      </c>
      <c r="G762" s="37">
        <f>LOOKUP(Z762-Paramètres!$E$1,Paramètres!$A$1:$A$20)</f>
        <v>-16</v>
      </c>
      <c r="H762" s="37" t="str">
        <f>LOOKUP(G762,Paramètres!$A$1:$B$20)</f>
        <v>J1</v>
      </c>
      <c r="I762" s="37">
        <f t="shared" si="121"/>
        <v>7</v>
      </c>
      <c r="J762" s="116">
        <v>770</v>
      </c>
      <c r="K762" s="47" t="s">
        <v>192</v>
      </c>
      <c r="L762" s="50" t="s">
        <v>228</v>
      </c>
      <c r="M762" s="47" t="s">
        <v>229</v>
      </c>
      <c r="N762" s="47" t="s">
        <v>194</v>
      </c>
      <c r="O762" s="88" t="str">
        <f t="shared" si="122"/>
        <v>1E45F</v>
      </c>
      <c r="P762" s="56">
        <f t="shared" si="123"/>
        <v>20000000</v>
      </c>
      <c r="Q762" s="56">
        <f t="shared" si="124"/>
        <v>40000000</v>
      </c>
      <c r="R762" s="56">
        <f t="shared" si="125"/>
        <v>35000000</v>
      </c>
      <c r="S762" s="56">
        <f t="shared" si="126"/>
        <v>50000000</v>
      </c>
      <c r="T762" s="56">
        <f t="shared" si="127"/>
        <v>145000000</v>
      </c>
      <c r="U762" s="57" t="str">
        <f t="shared" si="128"/>
        <v>1E</v>
      </c>
      <c r="V762" s="58">
        <f t="shared" si="129"/>
        <v>45000000</v>
      </c>
      <c r="W762" s="57" t="str">
        <f t="shared" si="130"/>
        <v>1E45F</v>
      </c>
      <c r="X762" s="58">
        <f t="shared" si="131"/>
        <v>0</v>
      </c>
      <c r="Y762" s="36" t="str">
        <f ca="1">LOOKUP(G762,Paramètres!$A$1:$A$20,Paramètres!$C$1:$C$21)</f>
        <v>-18</v>
      </c>
      <c r="Z762" s="25">
        <v>2000</v>
      </c>
      <c r="AA762" s="25"/>
      <c r="AB762" s="59"/>
      <c r="AC762" s="42"/>
      <c r="AD762" s="42" t="str">
        <f>IF(ISNA(VLOOKUP(D762,'Liste en forme Garçons'!$C:$C,1,FALSE)),"","*")</f>
        <v/>
      </c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</row>
    <row r="763" spans="1:46" s="43" customFormat="1" x14ac:dyDescent="0.35">
      <c r="A763" s="65"/>
      <c r="B763" s="48" t="s">
        <v>173</v>
      </c>
      <c r="C763" s="32" t="s">
        <v>1113</v>
      </c>
      <c r="D763" s="137" t="s">
        <v>1674</v>
      </c>
      <c r="E763" s="49" t="s">
        <v>86</v>
      </c>
      <c r="F763" s="97" t="str">
        <f>IF(E763="","",IF(COUNTIF(Paramètres!H:H,E763)=1,IF(Paramètres!$E$3=Paramètres!$A$23,"Belfort/Montbéliard",IF(Paramètres!$E$3=Paramètres!$A$24,"Doubs","Franche-Comté")),IF(COUNTIF(Paramètres!I:I,E763)=1,IF(Paramètres!$E$3=Paramètres!$A$23,"Belfort/Montbéliard",IF(Paramètres!$E$3=Paramètres!$A$24,"Belfort","Franche-Comté")),IF(COUNTIF(Paramètres!J:J,E763)=1,IF(Paramètres!$E$3=Paramètres!$A$25,"Franche-Comté","Haute-Saône"),IF(COUNTIF(Paramètres!K:K,E763)=1,IF(Paramètres!$E$3=Paramètres!$A$25,"Franche-Comté","Jura"),IF(COUNTIF(Paramètres!G:G,E763)=1,IF(Paramètres!$E$3=Paramètres!$A$23,"Besançon",IF(Paramètres!$E$3=Paramètres!$A$24,"Doubs","Franche-Comté")),"*** INCONNU ***"))))))</f>
        <v>Franche-Comté</v>
      </c>
      <c r="G763" s="37">
        <f>LOOKUP(Z763-Paramètres!$E$1,Paramètres!$A$1:$A$20)</f>
        <v>-16</v>
      </c>
      <c r="H763" s="37" t="str">
        <f>LOOKUP(G763,Paramètres!$A$1:$B$20)</f>
        <v>J1</v>
      </c>
      <c r="I763" s="37">
        <f t="shared" si="121"/>
        <v>7</v>
      </c>
      <c r="J763" s="117">
        <v>726</v>
      </c>
      <c r="K763" s="47" t="s">
        <v>192</v>
      </c>
      <c r="L763" s="47" t="s">
        <v>229</v>
      </c>
      <c r="M763" s="47" t="s">
        <v>230</v>
      </c>
      <c r="N763" s="47" t="s">
        <v>72</v>
      </c>
      <c r="O763" s="88" t="str">
        <f t="shared" si="122"/>
        <v>1E10F</v>
      </c>
      <c r="P763" s="56">
        <f t="shared" si="123"/>
        <v>20000000</v>
      </c>
      <c r="Q763" s="56">
        <f t="shared" si="124"/>
        <v>35000000</v>
      </c>
      <c r="R763" s="56">
        <f t="shared" si="125"/>
        <v>25000000</v>
      </c>
      <c r="S763" s="56">
        <f t="shared" si="126"/>
        <v>30000000</v>
      </c>
      <c r="T763" s="56">
        <f t="shared" si="127"/>
        <v>110000000</v>
      </c>
      <c r="U763" s="57" t="str">
        <f t="shared" si="128"/>
        <v>1E</v>
      </c>
      <c r="V763" s="58">
        <f t="shared" si="129"/>
        <v>10000000</v>
      </c>
      <c r="W763" s="57" t="str">
        <f t="shared" si="130"/>
        <v>1E10F</v>
      </c>
      <c r="X763" s="58">
        <f t="shared" si="131"/>
        <v>0</v>
      </c>
      <c r="Y763" s="36" t="str">
        <f ca="1">LOOKUP(G763,Paramètres!$A$1:$A$20,Paramètres!$C$1:$C$21)</f>
        <v>-18</v>
      </c>
      <c r="Z763" s="25">
        <v>2000</v>
      </c>
      <c r="AA763" s="25"/>
      <c r="AB763" s="59"/>
      <c r="AC763" s="42"/>
      <c r="AD763" s="42" t="str">
        <f>IF(ISNA(VLOOKUP(D763,'Liste en forme Garçons'!$C:$C,1,FALSE)),"","*")</f>
        <v/>
      </c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</row>
    <row r="764" spans="1:46" s="43" customFormat="1" x14ac:dyDescent="0.35">
      <c r="A764" s="65"/>
      <c r="B764" s="32" t="s">
        <v>469</v>
      </c>
      <c r="C764" s="32" t="s">
        <v>943</v>
      </c>
      <c r="D764" s="138" t="s">
        <v>1341</v>
      </c>
      <c r="E764" s="33" t="s">
        <v>1014</v>
      </c>
      <c r="F764" s="97" t="str">
        <f>IF(E764="","",IF(COUNTIF(Paramètres!H:H,E764)=1,IF(Paramètres!$E$3=Paramètres!$A$23,"Belfort/Montbéliard",IF(Paramètres!$E$3=Paramètres!$A$24,"Doubs","Franche-Comté")),IF(COUNTIF(Paramètres!I:I,E764)=1,IF(Paramètres!$E$3=Paramètres!$A$23,"Belfort/Montbéliard",IF(Paramètres!$E$3=Paramètres!$A$24,"Belfort","Franche-Comté")),IF(COUNTIF(Paramètres!J:J,E764)=1,IF(Paramètres!$E$3=Paramètres!$A$25,"Franche-Comté","Haute-Saône"),IF(COUNTIF(Paramètres!K:K,E764)=1,IF(Paramètres!$E$3=Paramètres!$A$25,"Franche-Comté","Jura"),IF(COUNTIF(Paramètres!G:G,E764)=1,IF(Paramètres!$E$3=Paramètres!$A$23,"Besançon",IF(Paramètres!$E$3=Paramètres!$A$24,"Doubs","Franche-Comté")),"*** INCONNU ***"))))))</f>
        <v>Franche-Comté</v>
      </c>
      <c r="G764" s="37">
        <f>LOOKUP(Z764-Paramètres!$E$1,Paramètres!$A$1:$A$20)</f>
        <v>-16</v>
      </c>
      <c r="H764" s="37" t="str">
        <f>LOOKUP(G764,Paramètres!$A$1:$B$20)</f>
        <v>J1</v>
      </c>
      <c r="I764" s="37">
        <f t="shared" si="121"/>
        <v>5</v>
      </c>
      <c r="J764" s="116">
        <v>500</v>
      </c>
      <c r="K764" s="25" t="s">
        <v>196</v>
      </c>
      <c r="L764" s="47">
        <v>0</v>
      </c>
      <c r="M764" s="47" t="s">
        <v>231</v>
      </c>
      <c r="N764" s="25">
        <v>0</v>
      </c>
      <c r="O764" s="88" t="str">
        <f t="shared" si="122"/>
        <v>17F</v>
      </c>
      <c r="P764" s="56">
        <f t="shared" si="123"/>
        <v>10000000</v>
      </c>
      <c r="Q764" s="56">
        <f t="shared" si="124"/>
        <v>0</v>
      </c>
      <c r="R764" s="56">
        <f t="shared" si="125"/>
        <v>7000000</v>
      </c>
      <c r="S764" s="56">
        <f t="shared" si="126"/>
        <v>0</v>
      </c>
      <c r="T764" s="56">
        <f t="shared" si="127"/>
        <v>17000000</v>
      </c>
      <c r="U764" s="57" t="str">
        <f t="shared" si="128"/>
        <v>17F</v>
      </c>
      <c r="V764" s="58">
        <f t="shared" si="129"/>
        <v>0</v>
      </c>
      <c r="W764" s="57" t="str">
        <f t="shared" si="130"/>
        <v>17F</v>
      </c>
      <c r="X764" s="58">
        <f t="shared" si="131"/>
        <v>0</v>
      </c>
      <c r="Y764" s="36" t="str">
        <f ca="1">LOOKUP(G764,Paramètres!$A$1:$A$20,Paramètres!$C$1:$C$21)</f>
        <v>-18</v>
      </c>
      <c r="Z764" s="25">
        <v>2000</v>
      </c>
      <c r="AA764" s="25"/>
      <c r="AB764" s="59"/>
      <c r="AC764" s="42"/>
      <c r="AD764" s="42" t="str">
        <f>IF(ISNA(VLOOKUP(D764,'Liste en forme Garçons'!$C:$C,1,FALSE)),"","*")</f>
        <v/>
      </c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</row>
    <row r="765" spans="1:46" s="43" customFormat="1" x14ac:dyDescent="0.35">
      <c r="A765" s="65"/>
      <c r="B765" s="32" t="s">
        <v>49</v>
      </c>
      <c r="C765" s="32" t="s">
        <v>325</v>
      </c>
      <c r="D765" s="138" t="s">
        <v>1657</v>
      </c>
      <c r="E765" s="49" t="s">
        <v>147</v>
      </c>
      <c r="F765" s="97" t="str">
        <f>IF(E765="","",IF(COUNTIF(Paramètres!H:H,E765)=1,IF(Paramètres!$E$3=Paramètres!$A$23,"Belfort/Montbéliard",IF(Paramètres!$E$3=Paramètres!$A$24,"Doubs","Franche-Comté")),IF(COUNTIF(Paramètres!I:I,E765)=1,IF(Paramètres!$E$3=Paramètres!$A$23,"Belfort/Montbéliard",IF(Paramètres!$E$3=Paramètres!$A$24,"Belfort","Franche-Comté")),IF(COUNTIF(Paramètres!J:J,E765)=1,IF(Paramètres!$E$3=Paramètres!$A$25,"Franche-Comté","Haute-Saône"),IF(COUNTIF(Paramètres!K:K,E765)=1,IF(Paramètres!$E$3=Paramètres!$A$25,"Franche-Comté","Jura"),IF(COUNTIF(Paramètres!G:G,E765)=1,IF(Paramètres!$E$3=Paramètres!$A$23,"Besançon",IF(Paramètres!$E$3=Paramètres!$A$24,"Doubs","Franche-Comté")),"*** INCONNU ***"))))))</f>
        <v>Franche-Comté</v>
      </c>
      <c r="G765" s="37">
        <f>LOOKUP(Z765-Paramètres!$E$1,Paramètres!$A$1:$A$20)</f>
        <v>-16</v>
      </c>
      <c r="H765" s="37" t="str">
        <f>LOOKUP(G765,Paramètres!$A$1:$B$20)</f>
        <v>J1</v>
      </c>
      <c r="I765" s="37">
        <f t="shared" si="121"/>
        <v>6</v>
      </c>
      <c r="J765" s="116">
        <v>637</v>
      </c>
      <c r="K765" s="25" t="s">
        <v>231</v>
      </c>
      <c r="L765" s="25" t="s">
        <v>232</v>
      </c>
      <c r="M765" s="25">
        <v>0</v>
      </c>
      <c r="N765" s="25" t="s">
        <v>195</v>
      </c>
      <c r="O765" s="88" t="str">
        <f t="shared" si="122"/>
        <v>27F</v>
      </c>
      <c r="P765" s="56">
        <f t="shared" si="123"/>
        <v>7000000</v>
      </c>
      <c r="Q765" s="56">
        <f t="shared" si="124"/>
        <v>5000000</v>
      </c>
      <c r="R765" s="56">
        <f t="shared" si="125"/>
        <v>0</v>
      </c>
      <c r="S765" s="56">
        <f t="shared" si="126"/>
        <v>15000000</v>
      </c>
      <c r="T765" s="56">
        <f t="shared" si="127"/>
        <v>27000000</v>
      </c>
      <c r="U765" s="57" t="str">
        <f t="shared" si="128"/>
        <v>27F</v>
      </c>
      <c r="V765" s="58">
        <f t="shared" si="129"/>
        <v>0</v>
      </c>
      <c r="W765" s="57" t="str">
        <f t="shared" si="130"/>
        <v>27F</v>
      </c>
      <c r="X765" s="58">
        <f t="shared" si="131"/>
        <v>0</v>
      </c>
      <c r="Y765" s="36" t="str">
        <f ca="1">LOOKUP(G765,Paramètres!$A$1:$A$20,Paramètres!$C$1:$C$21)</f>
        <v>-18</v>
      </c>
      <c r="Z765" s="25">
        <v>2000</v>
      </c>
      <c r="AA765" s="25"/>
      <c r="AB765" s="59"/>
      <c r="AC765" s="42"/>
      <c r="AD765" s="42" t="str">
        <f>IF(ISNA(VLOOKUP(D765,'Liste en forme Garçons'!$C:$C,1,FALSE)),"","*")</f>
        <v/>
      </c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</row>
    <row r="766" spans="1:46" s="43" customFormat="1" x14ac:dyDescent="0.35">
      <c r="A766" s="65"/>
      <c r="B766" s="32" t="s">
        <v>38</v>
      </c>
      <c r="C766" s="32" t="s">
        <v>548</v>
      </c>
      <c r="D766" s="138" t="s">
        <v>1742</v>
      </c>
      <c r="E766" s="33" t="s">
        <v>335</v>
      </c>
      <c r="F766" s="97" t="str">
        <f>IF(E766="","",IF(COUNTIF(Paramètres!H:H,E766)=1,IF(Paramètres!$E$3=Paramètres!$A$23,"Belfort/Montbéliard",IF(Paramètres!$E$3=Paramètres!$A$24,"Doubs","Franche-Comté")),IF(COUNTIF(Paramètres!I:I,E766)=1,IF(Paramètres!$E$3=Paramètres!$A$23,"Belfort/Montbéliard",IF(Paramètres!$E$3=Paramètres!$A$24,"Belfort","Franche-Comté")),IF(COUNTIF(Paramètres!J:J,E766)=1,IF(Paramètres!$E$3=Paramètres!$A$25,"Franche-Comté","Haute-Saône"),IF(COUNTIF(Paramètres!K:K,E766)=1,IF(Paramètres!$E$3=Paramètres!$A$25,"Franche-Comté","Jura"),IF(COUNTIF(Paramètres!G:G,E766)=1,IF(Paramètres!$E$3=Paramètres!$A$23,"Besançon",IF(Paramètres!$E$3=Paramètres!$A$24,"Doubs","Franche-Comté")),"*** INCONNU ***"))))))</f>
        <v>Franche-Comté</v>
      </c>
      <c r="G766" s="37">
        <f>LOOKUP(Z766-Paramètres!$E$1,Paramètres!$A$1:$A$20)</f>
        <v>-16</v>
      </c>
      <c r="H766" s="37" t="str">
        <f>LOOKUP(G766,Paramètres!$A$1:$B$20)</f>
        <v>J1</v>
      </c>
      <c r="I766" s="37">
        <f t="shared" si="121"/>
        <v>5</v>
      </c>
      <c r="J766" s="116">
        <v>500</v>
      </c>
      <c r="K766" s="25" t="s">
        <v>231</v>
      </c>
      <c r="L766" s="47" t="s">
        <v>233</v>
      </c>
      <c r="M766" s="47" t="s">
        <v>233</v>
      </c>
      <c r="N766" s="25" t="s">
        <v>647</v>
      </c>
      <c r="O766" s="88" t="str">
        <f t="shared" si="122"/>
        <v>24F</v>
      </c>
      <c r="P766" s="56">
        <f t="shared" si="123"/>
        <v>7000000</v>
      </c>
      <c r="Q766" s="56">
        <f t="shared" si="124"/>
        <v>4000000</v>
      </c>
      <c r="R766" s="56">
        <f t="shared" si="125"/>
        <v>4000000</v>
      </c>
      <c r="S766" s="56">
        <f t="shared" si="126"/>
        <v>9000000</v>
      </c>
      <c r="T766" s="56">
        <f t="shared" si="127"/>
        <v>24000000</v>
      </c>
      <c r="U766" s="57" t="str">
        <f t="shared" si="128"/>
        <v>24F</v>
      </c>
      <c r="V766" s="58">
        <f t="shared" si="129"/>
        <v>0</v>
      </c>
      <c r="W766" s="57" t="str">
        <f t="shared" si="130"/>
        <v>24F</v>
      </c>
      <c r="X766" s="58">
        <f t="shared" si="131"/>
        <v>0</v>
      </c>
      <c r="Y766" s="36" t="str">
        <f ca="1">LOOKUP(G766,Paramètres!$A$1:$A$20,Paramètres!$C$1:$C$21)</f>
        <v>-18</v>
      </c>
      <c r="Z766" s="25">
        <v>2000</v>
      </c>
      <c r="AA766" s="25"/>
      <c r="AB766" s="59"/>
      <c r="AC766" s="42"/>
      <c r="AD766" s="42" t="str">
        <f>IF(ISNA(VLOOKUP(D766,'Liste en forme Garçons'!$C:$C,1,FALSE)),"","*")</f>
        <v/>
      </c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</row>
    <row r="767" spans="1:46" s="43" customFormat="1" x14ac:dyDescent="0.35">
      <c r="A767" s="65"/>
      <c r="B767" s="32" t="s">
        <v>28</v>
      </c>
      <c r="C767" s="32" t="s">
        <v>797</v>
      </c>
      <c r="D767" s="138" t="s">
        <v>1396</v>
      </c>
      <c r="E767" s="49" t="s">
        <v>841</v>
      </c>
      <c r="F767" s="97" t="str">
        <f>IF(E767="","",IF(COUNTIF(Paramètres!H:H,E767)=1,IF(Paramètres!$E$3=Paramètres!$A$23,"Belfort/Montbéliard",IF(Paramètres!$E$3=Paramètres!$A$24,"Doubs","Franche-Comté")),IF(COUNTIF(Paramètres!I:I,E767)=1,IF(Paramètres!$E$3=Paramètres!$A$23,"Belfort/Montbéliard",IF(Paramètres!$E$3=Paramètres!$A$24,"Belfort","Franche-Comté")),IF(COUNTIF(Paramètres!J:J,E767)=1,IF(Paramètres!$E$3=Paramètres!$A$25,"Franche-Comté","Haute-Saône"),IF(COUNTIF(Paramètres!K:K,E767)=1,IF(Paramètres!$E$3=Paramètres!$A$25,"Franche-Comté","Jura"),IF(COUNTIF(Paramètres!G:G,E767)=1,IF(Paramètres!$E$3=Paramètres!$A$23,"Besançon",IF(Paramètres!$E$3=Paramètres!$A$24,"Doubs","Franche-Comté")),"*** INCONNU ***"))))))</f>
        <v>Franche-Comté</v>
      </c>
      <c r="G767" s="37">
        <f>LOOKUP(Z767-Paramètres!$E$1,Paramètres!$A$1:$A$20)</f>
        <v>-16</v>
      </c>
      <c r="H767" s="37" t="str">
        <f>LOOKUP(G767,Paramètres!$A$1:$B$20)</f>
        <v>J1</v>
      </c>
      <c r="I767" s="37">
        <f t="shared" si="121"/>
        <v>5</v>
      </c>
      <c r="J767" s="116">
        <v>500</v>
      </c>
      <c r="K767" s="47" t="s">
        <v>231</v>
      </c>
      <c r="L767" s="47">
        <v>0</v>
      </c>
      <c r="M767" s="25">
        <v>0</v>
      </c>
      <c r="N767" s="25">
        <v>0</v>
      </c>
      <c r="O767" s="88" t="str">
        <f t="shared" si="122"/>
        <v>7F</v>
      </c>
      <c r="P767" s="56">
        <f t="shared" si="123"/>
        <v>7000000</v>
      </c>
      <c r="Q767" s="56">
        <f t="shared" si="124"/>
        <v>0</v>
      </c>
      <c r="R767" s="56">
        <f t="shared" si="125"/>
        <v>0</v>
      </c>
      <c r="S767" s="56">
        <f t="shared" si="126"/>
        <v>0</v>
      </c>
      <c r="T767" s="56">
        <f t="shared" si="127"/>
        <v>7000000</v>
      </c>
      <c r="U767" s="57" t="str">
        <f t="shared" si="128"/>
        <v>7F</v>
      </c>
      <c r="V767" s="58">
        <f t="shared" si="129"/>
        <v>0</v>
      </c>
      <c r="W767" s="57" t="str">
        <f t="shared" si="130"/>
        <v>7F</v>
      </c>
      <c r="X767" s="58">
        <f t="shared" si="131"/>
        <v>0</v>
      </c>
      <c r="Y767" s="36" t="str">
        <f ca="1">LOOKUP(G767,Paramètres!$A$1:$A$20,Paramètres!$C$1:$C$21)</f>
        <v>-18</v>
      </c>
      <c r="Z767" s="25">
        <v>2000</v>
      </c>
      <c r="AA767" s="25"/>
      <c r="AB767" s="59"/>
      <c r="AC767" s="42"/>
      <c r="AD767" s="42" t="str">
        <f>IF(ISNA(VLOOKUP(D767,'Liste en forme Garçons'!$C:$C,1,FALSE)),"","*")</f>
        <v/>
      </c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</row>
    <row r="768" spans="1:46" s="43" customFormat="1" x14ac:dyDescent="0.35">
      <c r="A768" s="65"/>
      <c r="B768" s="51" t="s">
        <v>370</v>
      </c>
      <c r="C768" s="51" t="s">
        <v>369</v>
      </c>
      <c r="D768" s="139" t="s">
        <v>1633</v>
      </c>
      <c r="E768" s="49" t="s">
        <v>334</v>
      </c>
      <c r="F768" s="97" t="str">
        <f>IF(E768="","",IF(COUNTIF(Paramètres!H:H,E768)=1,IF(Paramètres!$E$3=Paramètres!$A$23,"Belfort/Montbéliard",IF(Paramètres!$E$3=Paramètres!$A$24,"Doubs","Franche-Comté")),IF(COUNTIF(Paramètres!I:I,E768)=1,IF(Paramètres!$E$3=Paramètres!$A$23,"Belfort/Montbéliard",IF(Paramètres!$E$3=Paramètres!$A$24,"Belfort","Franche-Comté")),IF(COUNTIF(Paramètres!J:J,E768)=1,IF(Paramètres!$E$3=Paramètres!$A$25,"Franche-Comté","Haute-Saône"),IF(COUNTIF(Paramètres!K:K,E768)=1,IF(Paramètres!$E$3=Paramètres!$A$25,"Franche-Comté","Jura"),IF(COUNTIF(Paramètres!G:G,E768)=1,IF(Paramètres!$E$3=Paramètres!$A$23,"Besançon",IF(Paramètres!$E$3=Paramètres!$A$24,"Doubs","Franche-Comté")),"*** INCONNU ***"))))))</f>
        <v>Franche-Comté</v>
      </c>
      <c r="G768" s="37">
        <f>LOOKUP(Z768-Paramètres!$E$1,Paramètres!$A$1:$A$20)</f>
        <v>-16</v>
      </c>
      <c r="H768" s="37" t="str">
        <f>LOOKUP(G768,Paramètres!$A$1:$B$20)</f>
        <v>J1</v>
      </c>
      <c r="I768" s="37">
        <f t="shared" si="121"/>
        <v>5</v>
      </c>
      <c r="J768" s="117">
        <v>506</v>
      </c>
      <c r="K768" s="47" t="s">
        <v>232</v>
      </c>
      <c r="L768" s="47" t="s">
        <v>195</v>
      </c>
      <c r="M768" s="47">
        <v>0</v>
      </c>
      <c r="N768" s="47" t="s">
        <v>640</v>
      </c>
      <c r="O768" s="88" t="str">
        <f t="shared" si="122"/>
        <v>33F</v>
      </c>
      <c r="P768" s="56">
        <f t="shared" si="123"/>
        <v>5000000</v>
      </c>
      <c r="Q768" s="56">
        <f t="shared" si="124"/>
        <v>15000000</v>
      </c>
      <c r="R768" s="56">
        <f t="shared" si="125"/>
        <v>0</v>
      </c>
      <c r="S768" s="56">
        <f t="shared" si="126"/>
        <v>13000000</v>
      </c>
      <c r="T768" s="56">
        <f t="shared" si="127"/>
        <v>33000000</v>
      </c>
      <c r="U768" s="57" t="str">
        <f t="shared" si="128"/>
        <v>33F</v>
      </c>
      <c r="V768" s="58">
        <f t="shared" si="129"/>
        <v>0</v>
      </c>
      <c r="W768" s="57" t="str">
        <f t="shared" si="130"/>
        <v>33F</v>
      </c>
      <c r="X768" s="58">
        <f t="shared" si="131"/>
        <v>0</v>
      </c>
      <c r="Y768" s="36" t="str">
        <f ca="1">LOOKUP(G768,Paramètres!$A$1:$A$20,Paramètres!$C$1:$C$21)</f>
        <v>-18</v>
      </c>
      <c r="Z768" s="25">
        <v>2000</v>
      </c>
      <c r="AA768" s="25"/>
      <c r="AB768" s="59"/>
      <c r="AC768" s="42"/>
      <c r="AD768" s="42" t="str">
        <f>IF(ISNA(VLOOKUP(D768,'Liste en forme Garçons'!$C:$C,1,FALSE)),"","*")</f>
        <v/>
      </c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</row>
    <row r="769" spans="1:46" s="43" customFormat="1" x14ac:dyDescent="0.35">
      <c r="A769" s="65"/>
      <c r="B769" s="32" t="s">
        <v>541</v>
      </c>
      <c r="C769" s="32" t="s">
        <v>989</v>
      </c>
      <c r="D769" s="138" t="s">
        <v>1334</v>
      </c>
      <c r="E769" s="33" t="s">
        <v>1125</v>
      </c>
      <c r="F769" s="97" t="str">
        <f>IF(E769="","",IF(COUNTIF(Paramètres!H:H,E769)=1,IF(Paramètres!$E$3=Paramètres!$A$23,"Belfort/Montbéliard",IF(Paramètres!$E$3=Paramètres!$A$24,"Doubs","Franche-Comté")),IF(COUNTIF(Paramètres!I:I,E769)=1,IF(Paramètres!$E$3=Paramètres!$A$23,"Belfort/Montbéliard",IF(Paramètres!$E$3=Paramètres!$A$24,"Belfort","Franche-Comté")),IF(COUNTIF(Paramètres!J:J,E769)=1,IF(Paramètres!$E$3=Paramètres!$A$25,"Franche-Comté","Haute-Saône"),IF(COUNTIF(Paramètres!K:K,E769)=1,IF(Paramètres!$E$3=Paramètres!$A$25,"Franche-Comté","Jura"),IF(COUNTIF(Paramètres!G:G,E769)=1,IF(Paramètres!$E$3=Paramètres!$A$23,"Besançon",IF(Paramètres!$E$3=Paramètres!$A$24,"Doubs","Franche-Comté")),"*** INCONNU ***"))))))</f>
        <v>Franche-Comté</v>
      </c>
      <c r="G769" s="37">
        <f>LOOKUP(Z769-Paramètres!$E$1,Paramètres!$A$1:$A$20)</f>
        <v>-16</v>
      </c>
      <c r="H769" s="37" t="str">
        <f>LOOKUP(G769,Paramètres!$A$1:$B$20)</f>
        <v>J1</v>
      </c>
      <c r="I769" s="37">
        <f t="shared" si="121"/>
        <v>5</v>
      </c>
      <c r="J769" s="116">
        <v>500</v>
      </c>
      <c r="K769" s="25" t="s">
        <v>232</v>
      </c>
      <c r="L769" s="47">
        <v>0</v>
      </c>
      <c r="M769" s="47">
        <v>0</v>
      </c>
      <c r="N769" s="25">
        <v>0</v>
      </c>
      <c r="O769" s="88" t="str">
        <f t="shared" si="122"/>
        <v>5F</v>
      </c>
      <c r="P769" s="56">
        <f t="shared" si="123"/>
        <v>5000000</v>
      </c>
      <c r="Q769" s="56">
        <f t="shared" si="124"/>
        <v>0</v>
      </c>
      <c r="R769" s="56">
        <f t="shared" si="125"/>
        <v>0</v>
      </c>
      <c r="S769" s="56">
        <f t="shared" si="126"/>
        <v>0</v>
      </c>
      <c r="T769" s="56">
        <f t="shared" si="127"/>
        <v>5000000</v>
      </c>
      <c r="U769" s="57" t="str">
        <f t="shared" si="128"/>
        <v>5F</v>
      </c>
      <c r="V769" s="58">
        <f t="shared" si="129"/>
        <v>0</v>
      </c>
      <c r="W769" s="57" t="str">
        <f t="shared" si="130"/>
        <v>5F</v>
      </c>
      <c r="X769" s="58">
        <f t="shared" si="131"/>
        <v>0</v>
      </c>
      <c r="Y769" s="36" t="str">
        <f ca="1">LOOKUP(G769,Paramètres!$A$1:$A$20,Paramètres!$C$1:$C$21)</f>
        <v>-18</v>
      </c>
      <c r="Z769" s="25">
        <v>2000</v>
      </c>
      <c r="AA769" s="25"/>
      <c r="AB769" s="59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</row>
    <row r="770" spans="1:46" s="43" customFormat="1" x14ac:dyDescent="0.35">
      <c r="A770" s="65"/>
      <c r="B770" s="32" t="s">
        <v>74</v>
      </c>
      <c r="C770" s="32" t="s">
        <v>91</v>
      </c>
      <c r="D770" s="139" t="s">
        <v>1660</v>
      </c>
      <c r="E770" s="49" t="s">
        <v>56</v>
      </c>
      <c r="F770" s="97" t="str">
        <f>IF(E770="","",IF(COUNTIF(Paramètres!H:H,E770)=1,IF(Paramètres!$E$3=Paramètres!$A$23,"Belfort/Montbéliard",IF(Paramètres!$E$3=Paramètres!$A$24,"Doubs","Franche-Comté")),IF(COUNTIF(Paramètres!I:I,E770)=1,IF(Paramètres!$E$3=Paramètres!$A$23,"Belfort/Montbéliard",IF(Paramètres!$E$3=Paramètres!$A$24,"Belfort","Franche-Comté")),IF(COUNTIF(Paramètres!J:J,E770)=1,IF(Paramètres!$E$3=Paramètres!$A$25,"Franche-Comté","Haute-Saône"),IF(COUNTIF(Paramètres!K:K,E770)=1,IF(Paramètres!$E$3=Paramètres!$A$25,"Franche-Comté","Jura"),IF(COUNTIF(Paramètres!G:G,E770)=1,IF(Paramètres!$E$3=Paramètres!$A$23,"Besançon",IF(Paramètres!$E$3=Paramètres!$A$24,"Doubs","Franche-Comté")),"*** INCONNU ***"))))))</f>
        <v>Franche-Comté</v>
      </c>
      <c r="G770" s="37">
        <f>LOOKUP(Z770-Paramètres!$E$1,Paramètres!$A$1:$A$20)</f>
        <v>-16</v>
      </c>
      <c r="H770" s="37" t="str">
        <f>LOOKUP(G770,Paramètres!$A$1:$B$20)</f>
        <v>J1</v>
      </c>
      <c r="I770" s="37">
        <f t="shared" ref="I770:I789" si="132">INT(J770/100)</f>
        <v>5</v>
      </c>
      <c r="J770" s="116">
        <v>539</v>
      </c>
      <c r="K770" s="47" t="s">
        <v>233</v>
      </c>
      <c r="L770" s="47" t="s">
        <v>231</v>
      </c>
      <c r="M770" s="47" t="s">
        <v>196</v>
      </c>
      <c r="N770" s="47" t="s">
        <v>229</v>
      </c>
      <c r="O770" s="88" t="str">
        <f t="shared" ref="O770:O789" si="133">IF(X770&gt;0,CONCATENATE(W770,INT(X770/POWER(10,INT(LOG10(X770)/2)*2)),CHAR(73-INT(LOG10(X770)/2))),W770)</f>
        <v>56F</v>
      </c>
      <c r="P770" s="56">
        <f t="shared" ref="P770:P789" si="134">POWER(10,(73-CODE(IF(OR(K770=0,K770="",K770="Ni"),"Z",RIGHT(UPPER(K770)))))*2)*IF(OR(K770=0,K770="",K770="Ni"),0,VALUE(LEFT(K770,LEN(K770)-1)))</f>
        <v>4000000</v>
      </c>
      <c r="Q770" s="56">
        <f t="shared" ref="Q770:Q789" si="135">POWER(10,(73-CODE(IF(OR(L770=0,L770="",L770="Ni"),"Z",RIGHT(UPPER(L770)))))*2)*IF(OR(L770=0,L770="",L770="Ni"),0,VALUE(LEFT(L770,LEN(L770)-1)))</f>
        <v>7000000</v>
      </c>
      <c r="R770" s="56">
        <f t="shared" ref="R770:R789" si="136">POWER(10,(73-CODE(IF(OR(M770=0,M770="",M770="Ni"),"Z",RIGHT(UPPER(M770)))))*2)*IF(OR(M770=0,M770="",M770="Ni"),0,VALUE(LEFT(M770,LEN(M770)-1)))</f>
        <v>10000000</v>
      </c>
      <c r="S770" s="56">
        <f t="shared" ref="S770:S789" si="137">POWER(10,(73-CODE(IF(OR(N770=0,N770="",N770="Ni"),"Z",RIGHT(UPPER(N770)))))*2)*IF(OR(N770=0,N770="",N770="Ni"),0,VALUE(LEFT(N770,LEN(N770)-1)))</f>
        <v>35000000</v>
      </c>
      <c r="T770" s="56">
        <f t="shared" ref="T770:T789" si="138">P770+Q770+R770+S770</f>
        <v>56000000</v>
      </c>
      <c r="U770" s="57" t="str">
        <f t="shared" ref="U770:U789" si="139">IF(T770&gt;0,CONCATENATE(INT(T770/POWER(10,INT(MIN(LOG10(T770),16)/2)*2)),CHAR(73-INT(MIN(LOG10(T770),16)/2))),"0")</f>
        <v>56F</v>
      </c>
      <c r="V770" s="58">
        <f t="shared" ref="V770:V789" si="140">IF(T770&gt;0,T770-INT(T770/POWER(10,INT(MIN(LOG10(T770),16)/2)*2))*POWER(10,INT(MIN(LOG10(T770),16)/2)*2),0)</f>
        <v>0</v>
      </c>
      <c r="W770" s="57" t="str">
        <f t="shared" ref="W770:W789" si="141">IF(V770&gt;0,CONCATENATE(U770,INT(V770/POWER(10,INT(LOG10(V770)/2)*2)),CHAR(73-INT(LOG10(V770)/2))),U770)</f>
        <v>56F</v>
      </c>
      <c r="X770" s="58">
        <f t="shared" ref="X770:X789" si="142">IF(V770&gt;0,V770-INT(V770/POWER(10,INT(LOG10(V770)/2)*2))*POWER(10,INT(LOG10(V770)/2)*2),0)</f>
        <v>0</v>
      </c>
      <c r="Y770" s="36" t="str">
        <f ca="1">LOOKUP(G770,Paramètres!$A$1:$A$20,Paramètres!$C$1:$C$21)</f>
        <v>-18</v>
      </c>
      <c r="Z770" s="25">
        <v>2000</v>
      </c>
      <c r="AA770" s="25"/>
      <c r="AB770" s="59"/>
      <c r="AC770" s="42"/>
      <c r="AD770" s="42" t="str">
        <f>IF(ISNA(VLOOKUP(D770,'Liste en forme Garçons'!$C:$C,1,FALSE)),"","*")</f>
        <v/>
      </c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</row>
    <row r="771" spans="1:46" s="43" customFormat="1" x14ac:dyDescent="0.35">
      <c r="A771" s="65"/>
      <c r="B771" s="32" t="s">
        <v>469</v>
      </c>
      <c r="C771" s="32" t="s">
        <v>536</v>
      </c>
      <c r="D771" s="138" t="s">
        <v>1661</v>
      </c>
      <c r="E771" s="33" t="s">
        <v>50</v>
      </c>
      <c r="F771" s="97" t="str">
        <f>IF(E771="","",IF(COUNTIF(Paramètres!H:H,E771)=1,IF(Paramètres!$E$3=Paramètres!$A$23,"Belfort/Montbéliard",IF(Paramètres!$E$3=Paramètres!$A$24,"Doubs","Franche-Comté")),IF(COUNTIF(Paramètres!I:I,E771)=1,IF(Paramètres!$E$3=Paramètres!$A$23,"Belfort/Montbéliard",IF(Paramètres!$E$3=Paramètres!$A$24,"Belfort","Franche-Comté")),IF(COUNTIF(Paramètres!J:J,E771)=1,IF(Paramètres!$E$3=Paramètres!$A$25,"Franche-Comté","Haute-Saône"),IF(COUNTIF(Paramètres!K:K,E771)=1,IF(Paramètres!$E$3=Paramètres!$A$25,"Franche-Comté","Jura"),IF(COUNTIF(Paramètres!G:G,E771)=1,IF(Paramètres!$E$3=Paramètres!$A$23,"Besançon",IF(Paramètres!$E$3=Paramètres!$A$24,"Doubs","Franche-Comté")),"*** INCONNU ***"))))))</f>
        <v>Franche-Comté</v>
      </c>
      <c r="G771" s="37">
        <f>LOOKUP(Z771-Paramètres!$E$1,Paramètres!$A$1:$A$20)</f>
        <v>-16</v>
      </c>
      <c r="H771" s="37" t="str">
        <f>LOOKUP(G771,Paramètres!$A$1:$B$20)</f>
        <v>J1</v>
      </c>
      <c r="I771" s="37">
        <f t="shared" si="132"/>
        <v>5</v>
      </c>
      <c r="J771" s="116">
        <v>500</v>
      </c>
      <c r="K771" s="25" t="s">
        <v>180</v>
      </c>
      <c r="L771" s="47" t="s">
        <v>180</v>
      </c>
      <c r="M771" s="47" t="s">
        <v>197</v>
      </c>
      <c r="N771" s="25" t="s">
        <v>237</v>
      </c>
      <c r="O771" s="88" t="str">
        <f t="shared" si="133"/>
        <v>1F25G</v>
      </c>
      <c r="P771" s="56">
        <f t="shared" si="134"/>
        <v>300000</v>
      </c>
      <c r="Q771" s="56">
        <f t="shared" si="135"/>
        <v>300000</v>
      </c>
      <c r="R771" s="56">
        <f t="shared" si="136"/>
        <v>250000</v>
      </c>
      <c r="S771" s="56">
        <f t="shared" si="137"/>
        <v>400000</v>
      </c>
      <c r="T771" s="56">
        <f t="shared" si="138"/>
        <v>1250000</v>
      </c>
      <c r="U771" s="57" t="str">
        <f t="shared" si="139"/>
        <v>1F</v>
      </c>
      <c r="V771" s="58">
        <f t="shared" si="140"/>
        <v>250000</v>
      </c>
      <c r="W771" s="57" t="str">
        <f t="shared" si="141"/>
        <v>1F25G</v>
      </c>
      <c r="X771" s="58">
        <f t="shared" si="142"/>
        <v>0</v>
      </c>
      <c r="Y771" s="36" t="str">
        <f ca="1">LOOKUP(G771,Paramètres!$A$1:$A$20,Paramètres!$C$1:$C$21)</f>
        <v>-18</v>
      </c>
      <c r="Z771" s="25">
        <v>2000</v>
      </c>
      <c r="AA771" s="25"/>
      <c r="AB771" s="59"/>
      <c r="AC771" s="42"/>
      <c r="AD771" s="42" t="str">
        <f>IF(ISNA(VLOOKUP(D771,'Liste en forme Garçons'!$C:$C,1,FALSE)),"","*")</f>
        <v/>
      </c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</row>
    <row r="772" spans="1:46" s="43" customFormat="1" x14ac:dyDescent="0.35">
      <c r="A772" s="65"/>
      <c r="B772" s="32" t="s">
        <v>140</v>
      </c>
      <c r="C772" s="32" t="s">
        <v>77</v>
      </c>
      <c r="D772" s="138" t="s">
        <v>1800</v>
      </c>
      <c r="E772" s="49" t="s">
        <v>1120</v>
      </c>
      <c r="F772" s="97" t="str">
        <f>IF(E772="","",IF(COUNTIF(Paramètres!H:H,E772)=1,IF(Paramètres!$E$3=Paramètres!$A$23,"Belfort/Montbéliard",IF(Paramètres!$E$3=Paramètres!$A$24,"Doubs","Franche-Comté")),IF(COUNTIF(Paramètres!I:I,E772)=1,IF(Paramètres!$E$3=Paramètres!$A$23,"Belfort/Montbéliard",IF(Paramètres!$E$3=Paramètres!$A$24,"Belfort","Franche-Comté")),IF(COUNTIF(Paramètres!J:J,E772)=1,IF(Paramètres!$E$3=Paramètres!$A$25,"Franche-Comté","Haute-Saône"),IF(COUNTIF(Paramètres!K:K,E772)=1,IF(Paramètres!$E$3=Paramètres!$A$25,"Franche-Comté","Jura"),IF(COUNTIF(Paramètres!G:G,E772)=1,IF(Paramètres!$E$3=Paramètres!$A$23,"Besançon",IF(Paramètres!$E$3=Paramètres!$A$24,"Doubs","Franche-Comté")),"*** INCONNU ***"))))))</f>
        <v>Franche-Comté</v>
      </c>
      <c r="G772" s="37">
        <f>LOOKUP(Z772-Paramètres!$E$1,Paramètres!$A$1:$A$20)</f>
        <v>-16</v>
      </c>
      <c r="H772" s="37" t="str">
        <f>LOOKUP(G772,Paramètres!$A$1:$B$20)</f>
        <v>J1</v>
      </c>
      <c r="I772" s="37">
        <f t="shared" si="132"/>
        <v>5</v>
      </c>
      <c r="J772" s="116">
        <v>500</v>
      </c>
      <c r="K772" s="25" t="s">
        <v>197</v>
      </c>
      <c r="L772" s="25">
        <v>0</v>
      </c>
      <c r="M772" s="25" t="s">
        <v>201</v>
      </c>
      <c r="N772" s="25">
        <v>0</v>
      </c>
      <c r="O772" s="88" t="str">
        <f t="shared" si="133"/>
        <v>60G</v>
      </c>
      <c r="P772" s="56">
        <f t="shared" si="134"/>
        <v>250000</v>
      </c>
      <c r="Q772" s="56">
        <f t="shared" si="135"/>
        <v>0</v>
      </c>
      <c r="R772" s="56">
        <f t="shared" si="136"/>
        <v>350000</v>
      </c>
      <c r="S772" s="56">
        <f t="shared" si="137"/>
        <v>0</v>
      </c>
      <c r="T772" s="56">
        <f t="shared" si="138"/>
        <v>600000</v>
      </c>
      <c r="U772" s="57" t="str">
        <f t="shared" si="139"/>
        <v>60G</v>
      </c>
      <c r="V772" s="58">
        <f t="shared" si="140"/>
        <v>0</v>
      </c>
      <c r="W772" s="57" t="str">
        <f t="shared" si="141"/>
        <v>60G</v>
      </c>
      <c r="X772" s="58">
        <f t="shared" si="142"/>
        <v>0</v>
      </c>
      <c r="Y772" s="36" t="str">
        <f ca="1">LOOKUP(G772,Paramètres!$A$1:$A$20,Paramètres!$C$1:$C$21)</f>
        <v>-18</v>
      </c>
      <c r="Z772" s="25">
        <v>2000</v>
      </c>
      <c r="AA772" s="25"/>
      <c r="AB772" s="59"/>
      <c r="AC772" s="42"/>
      <c r="AD772" s="42" t="str">
        <f>IF(ISNA(VLOOKUP(D772,'Liste en forme Garçons'!$C:$C,1,FALSE)),"","*")</f>
        <v/>
      </c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</row>
    <row r="773" spans="1:46" s="43" customFormat="1" x14ac:dyDescent="0.35">
      <c r="A773" s="65"/>
      <c r="B773" s="32" t="s">
        <v>721</v>
      </c>
      <c r="C773" s="32" t="s">
        <v>722</v>
      </c>
      <c r="D773" s="138" t="s">
        <v>1496</v>
      </c>
      <c r="E773" s="49" t="s">
        <v>672</v>
      </c>
      <c r="F773" s="97" t="str">
        <f>IF(E773="","",IF(COUNTIF(Paramètres!H:H,E773)=1,IF(Paramètres!$E$3=Paramètres!$A$23,"Belfort/Montbéliard",IF(Paramètres!$E$3=Paramètres!$A$24,"Doubs","Franche-Comté")),IF(COUNTIF(Paramètres!I:I,E773)=1,IF(Paramètres!$E$3=Paramètres!$A$23,"Belfort/Montbéliard",IF(Paramètres!$E$3=Paramètres!$A$24,"Belfort","Franche-Comté")),IF(COUNTIF(Paramètres!J:J,E773)=1,IF(Paramètres!$E$3=Paramètres!$A$25,"Franche-Comté","Haute-Saône"),IF(COUNTIF(Paramètres!K:K,E773)=1,IF(Paramètres!$E$3=Paramètres!$A$25,"Franche-Comté","Jura"),IF(COUNTIF(Paramètres!G:G,E773)=1,IF(Paramètres!$E$3=Paramètres!$A$23,"Besançon",IF(Paramètres!$E$3=Paramètres!$A$24,"Doubs","Franche-Comté")),"*** INCONNU ***"))))))</f>
        <v>Franche-Comté</v>
      </c>
      <c r="G773" s="37">
        <f>LOOKUP(Z773-Paramètres!$E$1,Paramètres!$A$1:$A$20)</f>
        <v>-16</v>
      </c>
      <c r="H773" s="37" t="str">
        <f>LOOKUP(G773,Paramètres!$A$1:$B$20)</f>
        <v>J1</v>
      </c>
      <c r="I773" s="37">
        <f t="shared" si="132"/>
        <v>11</v>
      </c>
      <c r="J773" s="116">
        <v>1195</v>
      </c>
      <c r="K773" s="47">
        <v>0</v>
      </c>
      <c r="L773" s="47" t="s">
        <v>226</v>
      </c>
      <c r="M773" s="25" t="s">
        <v>219</v>
      </c>
      <c r="N773" s="25">
        <v>0</v>
      </c>
      <c r="O773" s="88" t="str">
        <f t="shared" si="133"/>
        <v>21E</v>
      </c>
      <c r="P773" s="56">
        <f t="shared" si="134"/>
        <v>0</v>
      </c>
      <c r="Q773" s="56">
        <f t="shared" si="135"/>
        <v>100000000</v>
      </c>
      <c r="R773" s="56">
        <f t="shared" si="136"/>
        <v>2000000000</v>
      </c>
      <c r="S773" s="56">
        <f t="shared" si="137"/>
        <v>0</v>
      </c>
      <c r="T773" s="56">
        <f t="shared" si="138"/>
        <v>2100000000</v>
      </c>
      <c r="U773" s="57" t="str">
        <f t="shared" si="139"/>
        <v>21E</v>
      </c>
      <c r="V773" s="58">
        <f t="shared" si="140"/>
        <v>0</v>
      </c>
      <c r="W773" s="57" t="str">
        <f t="shared" si="141"/>
        <v>21E</v>
      </c>
      <c r="X773" s="58">
        <f t="shared" si="142"/>
        <v>0</v>
      </c>
      <c r="Y773" s="36" t="str">
        <f ca="1">LOOKUP(G773,Paramètres!$A$1:$A$20,Paramètres!$C$1:$C$21)</f>
        <v>-18</v>
      </c>
      <c r="Z773" s="25">
        <v>2000</v>
      </c>
      <c r="AA773" s="25"/>
      <c r="AB773" s="59"/>
      <c r="AC773" s="42"/>
      <c r="AD773" s="42" t="str">
        <f>IF(ISNA(VLOOKUP(D773,'Liste en forme Garçons'!$C:$C,1,FALSE)),"","*")</f>
        <v/>
      </c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</row>
    <row r="774" spans="1:46" s="43" customFormat="1" x14ac:dyDescent="0.35">
      <c r="A774" s="65"/>
      <c r="B774" s="32" t="s">
        <v>304</v>
      </c>
      <c r="C774" s="32" t="s">
        <v>726</v>
      </c>
      <c r="D774" s="138" t="s">
        <v>1499</v>
      </c>
      <c r="E774" s="49" t="s">
        <v>672</v>
      </c>
      <c r="F774" s="97" t="str">
        <f>IF(E774="","",IF(COUNTIF(Paramètres!H:H,E774)=1,IF(Paramètres!$E$3=Paramètres!$A$23,"Belfort/Montbéliard",IF(Paramètres!$E$3=Paramètres!$A$24,"Doubs","Franche-Comté")),IF(COUNTIF(Paramètres!I:I,E774)=1,IF(Paramètres!$E$3=Paramètres!$A$23,"Belfort/Montbéliard",IF(Paramètres!$E$3=Paramètres!$A$24,"Belfort","Franche-Comté")),IF(COUNTIF(Paramètres!J:J,E774)=1,IF(Paramètres!$E$3=Paramètres!$A$25,"Franche-Comté","Haute-Saône"),IF(COUNTIF(Paramètres!K:K,E774)=1,IF(Paramètres!$E$3=Paramètres!$A$25,"Franche-Comté","Jura"),IF(COUNTIF(Paramètres!G:G,E774)=1,IF(Paramètres!$E$3=Paramètres!$A$23,"Besançon",IF(Paramètres!$E$3=Paramètres!$A$24,"Doubs","Franche-Comté")),"*** INCONNU ***"))))))</f>
        <v>Franche-Comté</v>
      </c>
      <c r="G774" s="37">
        <f>LOOKUP(Z774-Paramètres!$E$1,Paramètres!$A$1:$A$20)</f>
        <v>-16</v>
      </c>
      <c r="H774" s="37" t="str">
        <f>LOOKUP(G774,Paramètres!$A$1:$B$20)</f>
        <v>J1</v>
      </c>
      <c r="I774" s="37">
        <f t="shared" si="132"/>
        <v>10</v>
      </c>
      <c r="J774" s="116">
        <v>1000</v>
      </c>
      <c r="K774" s="47">
        <v>0</v>
      </c>
      <c r="L774" s="47" t="s">
        <v>98</v>
      </c>
      <c r="M774" s="25" t="s">
        <v>226</v>
      </c>
      <c r="N774" s="25">
        <v>0</v>
      </c>
      <c r="O774" s="88" t="str">
        <f t="shared" si="133"/>
        <v>1E80F</v>
      </c>
      <c r="P774" s="56">
        <f t="shared" si="134"/>
        <v>0</v>
      </c>
      <c r="Q774" s="56">
        <f t="shared" si="135"/>
        <v>80000000</v>
      </c>
      <c r="R774" s="56">
        <f t="shared" si="136"/>
        <v>100000000</v>
      </c>
      <c r="S774" s="56">
        <f t="shared" si="137"/>
        <v>0</v>
      </c>
      <c r="T774" s="56">
        <f t="shared" si="138"/>
        <v>180000000</v>
      </c>
      <c r="U774" s="57" t="str">
        <f t="shared" si="139"/>
        <v>1E</v>
      </c>
      <c r="V774" s="58">
        <f t="shared" si="140"/>
        <v>80000000</v>
      </c>
      <c r="W774" s="57" t="str">
        <f t="shared" si="141"/>
        <v>1E80F</v>
      </c>
      <c r="X774" s="58">
        <f t="shared" si="142"/>
        <v>0</v>
      </c>
      <c r="Y774" s="36" t="str">
        <f ca="1">LOOKUP(G774,Paramètres!$A$1:$A$20,Paramètres!$C$1:$C$21)</f>
        <v>-18</v>
      </c>
      <c r="Z774" s="25">
        <v>2000</v>
      </c>
      <c r="AA774" s="25"/>
      <c r="AB774" s="59"/>
      <c r="AC774" s="42"/>
      <c r="AD774" s="42" t="str">
        <f>IF(ISNA(VLOOKUP(D774,'Liste en forme Garçons'!$C:$C,1,FALSE)),"","*")</f>
        <v/>
      </c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</row>
    <row r="775" spans="1:46" s="43" customFormat="1" x14ac:dyDescent="0.35">
      <c r="A775" s="65"/>
      <c r="B775" s="48" t="s">
        <v>363</v>
      </c>
      <c r="C775" s="32" t="s">
        <v>32</v>
      </c>
      <c r="D775" s="137" t="s">
        <v>1591</v>
      </c>
      <c r="E775" s="49" t="s">
        <v>56</v>
      </c>
      <c r="F775" s="97" t="str">
        <f>IF(E775="","",IF(COUNTIF(Paramètres!H:H,E775)=1,IF(Paramètres!$E$3=Paramètres!$A$23,"Belfort/Montbéliard",IF(Paramètres!$E$3=Paramètres!$A$24,"Doubs","Franche-Comté")),IF(COUNTIF(Paramètres!I:I,E775)=1,IF(Paramètres!$E$3=Paramètres!$A$23,"Belfort/Montbéliard",IF(Paramètres!$E$3=Paramètres!$A$24,"Belfort","Franche-Comté")),IF(COUNTIF(Paramètres!J:J,E775)=1,IF(Paramètres!$E$3=Paramètres!$A$25,"Franche-Comté","Haute-Saône"),IF(COUNTIF(Paramètres!K:K,E775)=1,IF(Paramètres!$E$3=Paramètres!$A$25,"Franche-Comté","Jura"),IF(COUNTIF(Paramètres!G:G,E775)=1,IF(Paramètres!$E$3=Paramètres!$A$23,"Besançon",IF(Paramètres!$E$3=Paramètres!$A$24,"Doubs","Franche-Comté")),"*** INCONNU ***"))))))</f>
        <v>Franche-Comté</v>
      </c>
      <c r="G775" s="37">
        <f>LOOKUP(Z775-Paramètres!$E$1,Paramètres!$A$1:$A$20)</f>
        <v>-18</v>
      </c>
      <c r="H775" s="37" t="str">
        <f>LOOKUP(G775,Paramètres!$A$1:$B$20)</f>
        <v>J3</v>
      </c>
      <c r="I775" s="37">
        <f t="shared" si="132"/>
        <v>8</v>
      </c>
      <c r="J775" s="116">
        <v>897</v>
      </c>
      <c r="K775" s="25">
        <v>0</v>
      </c>
      <c r="L775" s="47" t="s">
        <v>187</v>
      </c>
      <c r="M775" s="47">
        <v>0</v>
      </c>
      <c r="N775" s="47">
        <v>0</v>
      </c>
      <c r="O775" s="88" t="str">
        <f t="shared" si="133"/>
        <v>80E</v>
      </c>
      <c r="P775" s="56">
        <f t="shared" si="134"/>
        <v>0</v>
      </c>
      <c r="Q775" s="56">
        <f t="shared" si="135"/>
        <v>8000000000</v>
      </c>
      <c r="R775" s="56">
        <f t="shared" si="136"/>
        <v>0</v>
      </c>
      <c r="S775" s="56">
        <f t="shared" si="137"/>
        <v>0</v>
      </c>
      <c r="T775" s="56">
        <f t="shared" si="138"/>
        <v>8000000000</v>
      </c>
      <c r="U775" s="57" t="str">
        <f t="shared" si="139"/>
        <v>80E</v>
      </c>
      <c r="V775" s="58">
        <f t="shared" si="140"/>
        <v>0</v>
      </c>
      <c r="W775" s="57" t="str">
        <f t="shared" si="141"/>
        <v>80E</v>
      </c>
      <c r="X775" s="58">
        <f t="shared" si="142"/>
        <v>0</v>
      </c>
      <c r="Y775" s="36" t="str">
        <f ca="1">LOOKUP(G775,Paramètres!$A$1:$A$20,Paramètres!$C$1:$C$21)</f>
        <v>-18</v>
      </c>
      <c r="Z775" s="25">
        <v>1998</v>
      </c>
      <c r="AA775" s="25"/>
      <c r="AB775" s="59"/>
      <c r="AC775" s="42"/>
      <c r="AD775" s="42" t="str">
        <f>IF(ISNA(VLOOKUP(D775,'Liste en forme Garçons'!$C:$C,1,FALSE)),"","*")</f>
        <v/>
      </c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</row>
    <row r="776" spans="1:46" s="43" customFormat="1" x14ac:dyDescent="0.35">
      <c r="A776" s="65"/>
      <c r="B776" s="32" t="s">
        <v>870</v>
      </c>
      <c r="C776" s="32" t="s">
        <v>901</v>
      </c>
      <c r="D776" s="138" t="s">
        <v>1264</v>
      </c>
      <c r="E776" s="33" t="s">
        <v>1027</v>
      </c>
      <c r="F776" s="97" t="str">
        <f>IF(E776="","",IF(COUNTIF(Paramètres!H:H,E776)=1,IF(Paramètres!$E$3=Paramètres!$A$23,"Belfort/Montbéliard",IF(Paramètres!$E$3=Paramètres!$A$24,"Doubs","Franche-Comté")),IF(COUNTIF(Paramètres!I:I,E776)=1,IF(Paramètres!$E$3=Paramètres!$A$23,"Belfort/Montbéliard",IF(Paramètres!$E$3=Paramètres!$A$24,"Belfort","Franche-Comté")),IF(COUNTIF(Paramètres!J:J,E776)=1,IF(Paramètres!$E$3=Paramètres!$A$25,"Franche-Comté","Haute-Saône"),IF(COUNTIF(Paramètres!K:K,E776)=1,IF(Paramètres!$E$3=Paramètres!$A$25,"Franche-Comté","Jura"),IF(COUNTIF(Paramètres!G:G,E776)=1,IF(Paramètres!$E$3=Paramètres!$A$23,"Besançon",IF(Paramètres!$E$3=Paramètres!$A$24,"Doubs","Franche-Comté")),"*** INCONNU ***"))))))</f>
        <v>Franche-Comté</v>
      </c>
      <c r="G776" s="37">
        <f>LOOKUP(Z776-Paramètres!$E$1,Paramètres!$A$1:$A$20)</f>
        <v>-16</v>
      </c>
      <c r="H776" s="37" t="str">
        <f>LOOKUP(G776,Paramètres!$A$1:$B$20)</f>
        <v>J1</v>
      </c>
      <c r="I776" s="37">
        <f t="shared" si="132"/>
        <v>7</v>
      </c>
      <c r="J776" s="116">
        <v>735</v>
      </c>
      <c r="K776" s="25">
        <v>0</v>
      </c>
      <c r="L776" s="47">
        <v>0</v>
      </c>
      <c r="M776" s="47">
        <v>0</v>
      </c>
      <c r="N776" s="25">
        <v>0</v>
      </c>
      <c r="O776" s="88" t="str">
        <f t="shared" si="133"/>
        <v>0</v>
      </c>
      <c r="P776" s="56">
        <f t="shared" si="134"/>
        <v>0</v>
      </c>
      <c r="Q776" s="56">
        <f t="shared" si="135"/>
        <v>0</v>
      </c>
      <c r="R776" s="56">
        <f t="shared" si="136"/>
        <v>0</v>
      </c>
      <c r="S776" s="56">
        <f t="shared" si="137"/>
        <v>0</v>
      </c>
      <c r="T776" s="56">
        <f t="shared" si="138"/>
        <v>0</v>
      </c>
      <c r="U776" s="57" t="str">
        <f t="shared" si="139"/>
        <v>0</v>
      </c>
      <c r="V776" s="58">
        <f t="shared" si="140"/>
        <v>0</v>
      </c>
      <c r="W776" s="57" t="str">
        <f t="shared" si="141"/>
        <v>0</v>
      </c>
      <c r="X776" s="58">
        <f t="shared" si="142"/>
        <v>0</v>
      </c>
      <c r="Y776" s="36" t="str">
        <f ca="1">LOOKUP(G776,Paramètres!$A$1:$A$20,Paramètres!$C$1:$C$21)</f>
        <v>-18</v>
      </c>
      <c r="Z776" s="25">
        <v>2000</v>
      </c>
      <c r="AA776" s="25"/>
      <c r="AB776" s="59"/>
      <c r="AC776" s="42"/>
      <c r="AD776" s="42" t="str">
        <f>IF(ISNA(VLOOKUP(D776,'Liste en forme Garçons'!$C:$C,1,FALSE)),"","*")</f>
        <v/>
      </c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</row>
    <row r="777" spans="1:46" s="43" customFormat="1" x14ac:dyDescent="0.35">
      <c r="A777" s="65"/>
      <c r="B777" s="32" t="s">
        <v>66</v>
      </c>
      <c r="C777" s="32" t="s">
        <v>603</v>
      </c>
      <c r="D777" s="138" t="s">
        <v>1651</v>
      </c>
      <c r="E777" s="33" t="s">
        <v>1128</v>
      </c>
      <c r="F777" s="97" t="str">
        <f>IF(E777="","",IF(COUNTIF(Paramètres!H:H,E777)=1,IF(Paramètres!$E$3=Paramètres!$A$23,"Belfort/Montbéliard",IF(Paramètres!$E$3=Paramètres!$A$24,"Doubs","Franche-Comté")),IF(COUNTIF(Paramètres!I:I,E777)=1,IF(Paramètres!$E$3=Paramètres!$A$23,"Belfort/Montbéliard",IF(Paramètres!$E$3=Paramètres!$A$24,"Belfort","Franche-Comté")),IF(COUNTIF(Paramètres!J:J,E777)=1,IF(Paramètres!$E$3=Paramètres!$A$25,"Franche-Comté","Haute-Saône"),IF(COUNTIF(Paramètres!K:K,E777)=1,IF(Paramètres!$E$3=Paramètres!$A$25,"Franche-Comté","Jura"),IF(COUNTIF(Paramètres!G:G,E777)=1,IF(Paramètres!$E$3=Paramètres!$A$23,"Besançon",IF(Paramètres!$E$3=Paramètres!$A$24,"Doubs","Franche-Comté")),"*** INCONNU ***"))))))</f>
        <v>Franche-Comté</v>
      </c>
      <c r="G777" s="37">
        <f>LOOKUP(Z777-Paramètres!$E$1,Paramètres!$A$1:$A$20)</f>
        <v>-18</v>
      </c>
      <c r="H777" s="37" t="str">
        <f>LOOKUP(G777,Paramètres!$A$1:$B$20)</f>
        <v>J3</v>
      </c>
      <c r="I777" s="37">
        <f t="shared" si="132"/>
        <v>7</v>
      </c>
      <c r="J777" s="117">
        <v>715</v>
      </c>
      <c r="K777" s="25" t="s">
        <v>254</v>
      </c>
      <c r="L777" s="47" t="s">
        <v>254</v>
      </c>
      <c r="M777" s="47" t="s">
        <v>189</v>
      </c>
      <c r="N777" s="47">
        <v>0</v>
      </c>
      <c r="O777" s="88" t="str">
        <f t="shared" si="133"/>
        <v>15E</v>
      </c>
      <c r="P777" s="56">
        <f t="shared" si="134"/>
        <v>0</v>
      </c>
      <c r="Q777" s="56">
        <f t="shared" si="135"/>
        <v>0</v>
      </c>
      <c r="R777" s="56">
        <f t="shared" si="136"/>
        <v>1500000000</v>
      </c>
      <c r="S777" s="56">
        <f t="shared" si="137"/>
        <v>0</v>
      </c>
      <c r="T777" s="56">
        <f t="shared" si="138"/>
        <v>1500000000</v>
      </c>
      <c r="U777" s="57" t="str">
        <f t="shared" si="139"/>
        <v>15E</v>
      </c>
      <c r="V777" s="58">
        <f t="shared" si="140"/>
        <v>0</v>
      </c>
      <c r="W777" s="57" t="str">
        <f t="shared" si="141"/>
        <v>15E</v>
      </c>
      <c r="X777" s="58">
        <f t="shared" si="142"/>
        <v>0</v>
      </c>
      <c r="Y777" s="36" t="str">
        <f ca="1">LOOKUP(G777,Paramètres!$A$1:$A$20,Paramètres!$C$1:$C$21)</f>
        <v>-18</v>
      </c>
      <c r="Z777" s="23">
        <v>1998</v>
      </c>
      <c r="AA777" s="25"/>
      <c r="AB777" s="59"/>
      <c r="AC777" s="42"/>
      <c r="AD777" s="42" t="str">
        <f>IF(ISNA(VLOOKUP(D777,'Liste en forme Garçons'!$C:$C,1,FALSE)),"","*")</f>
        <v/>
      </c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</row>
    <row r="778" spans="1:46" s="43" customFormat="1" x14ac:dyDescent="0.35">
      <c r="A778" s="65"/>
      <c r="B778" s="32" t="s">
        <v>111</v>
      </c>
      <c r="C778" s="32" t="s">
        <v>949</v>
      </c>
      <c r="D778" s="138" t="s">
        <v>1302</v>
      </c>
      <c r="E778" s="33" t="s">
        <v>1019</v>
      </c>
      <c r="F778" s="97" t="str">
        <f>IF(E778="","",IF(COUNTIF(Paramètres!H:H,E778)=1,IF(Paramètres!$E$3=Paramètres!$A$23,"Belfort/Montbéliard",IF(Paramètres!$E$3=Paramètres!$A$24,"Doubs","Franche-Comté")),IF(COUNTIF(Paramètres!I:I,E778)=1,IF(Paramètres!$E$3=Paramètres!$A$23,"Belfort/Montbéliard",IF(Paramètres!$E$3=Paramètres!$A$24,"Belfort","Franche-Comté")),IF(COUNTIF(Paramètres!J:J,E778)=1,IF(Paramètres!$E$3=Paramètres!$A$25,"Franche-Comté","Haute-Saône"),IF(COUNTIF(Paramètres!K:K,E778)=1,IF(Paramètres!$E$3=Paramètres!$A$25,"Franche-Comté","Jura"),IF(COUNTIF(Paramètres!G:G,E778)=1,IF(Paramètres!$E$3=Paramètres!$A$23,"Besançon",IF(Paramètres!$E$3=Paramètres!$A$24,"Doubs","Franche-Comté")),"*** INCONNU ***"))))))</f>
        <v>Franche-Comté</v>
      </c>
      <c r="G778" s="37">
        <f>LOOKUP(Z778-Paramètres!$E$1,Paramètres!$A$1:$A$20)</f>
        <v>-18</v>
      </c>
      <c r="H778" s="37" t="str">
        <f>LOOKUP(G778,Paramètres!$A$1:$B$20)</f>
        <v>J3</v>
      </c>
      <c r="I778" s="37">
        <f t="shared" si="132"/>
        <v>6</v>
      </c>
      <c r="J778" s="116">
        <v>653</v>
      </c>
      <c r="K778" s="25">
        <v>0</v>
      </c>
      <c r="L778" s="47" t="s">
        <v>219</v>
      </c>
      <c r="M778" s="47">
        <v>0</v>
      </c>
      <c r="N778" s="25" t="s">
        <v>190</v>
      </c>
      <c r="O778" s="88" t="str">
        <f t="shared" si="133"/>
        <v>70E</v>
      </c>
      <c r="P778" s="56">
        <f t="shared" si="134"/>
        <v>0</v>
      </c>
      <c r="Q778" s="56">
        <f t="shared" si="135"/>
        <v>2000000000</v>
      </c>
      <c r="R778" s="56">
        <f t="shared" si="136"/>
        <v>0</v>
      </c>
      <c r="S778" s="56">
        <f t="shared" si="137"/>
        <v>5000000000</v>
      </c>
      <c r="T778" s="56">
        <f t="shared" si="138"/>
        <v>7000000000</v>
      </c>
      <c r="U778" s="57" t="str">
        <f t="shared" si="139"/>
        <v>70E</v>
      </c>
      <c r="V778" s="58">
        <f t="shared" si="140"/>
        <v>0</v>
      </c>
      <c r="W778" s="57" t="str">
        <f t="shared" si="141"/>
        <v>70E</v>
      </c>
      <c r="X778" s="58">
        <f t="shared" si="142"/>
        <v>0</v>
      </c>
      <c r="Y778" s="36" t="str">
        <f ca="1">LOOKUP(G778,Paramètres!$A$1:$A$20,Paramètres!$C$1:$C$21)</f>
        <v>-18</v>
      </c>
      <c r="Z778" s="25">
        <v>1998</v>
      </c>
      <c r="AA778" s="25"/>
      <c r="AB778" s="59"/>
      <c r="AC778" s="42"/>
      <c r="AD778" s="42" t="str">
        <f>IF(ISNA(VLOOKUP(D778,'Liste en forme Garçons'!$C:$C,1,FALSE)),"","*")</f>
        <v/>
      </c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</row>
    <row r="779" spans="1:46" s="43" customFormat="1" x14ac:dyDescent="0.35">
      <c r="A779" s="65"/>
      <c r="B779" s="32" t="s">
        <v>9</v>
      </c>
      <c r="C779" s="32" t="s">
        <v>560</v>
      </c>
      <c r="D779" s="138" t="s">
        <v>1623</v>
      </c>
      <c r="E779" s="33" t="s">
        <v>58</v>
      </c>
      <c r="F779" s="97" t="str">
        <f>IF(E779="","",IF(COUNTIF(Paramètres!H:H,E779)=1,IF(Paramètres!$E$3=Paramètres!$A$23,"Belfort/Montbéliard",IF(Paramètres!$E$3=Paramètres!$A$24,"Doubs","Franche-Comté")),IF(COUNTIF(Paramètres!I:I,E779)=1,IF(Paramètres!$E$3=Paramètres!$A$23,"Belfort/Montbéliard",IF(Paramètres!$E$3=Paramètres!$A$24,"Belfort","Franche-Comté")),IF(COUNTIF(Paramètres!J:J,E779)=1,IF(Paramètres!$E$3=Paramètres!$A$25,"Franche-Comté","Haute-Saône"),IF(COUNTIF(Paramètres!K:K,E779)=1,IF(Paramètres!$E$3=Paramètres!$A$25,"Franche-Comté","Jura"),IF(COUNTIF(Paramètres!G:G,E779)=1,IF(Paramètres!$E$3=Paramètres!$A$23,"Besançon",IF(Paramètres!$E$3=Paramètres!$A$24,"Doubs","Franche-Comté")),"*** INCONNU ***"))))))</f>
        <v>Franche-Comté</v>
      </c>
      <c r="G779" s="37">
        <f>LOOKUP(Z779-Paramètres!$E$1,Paramètres!$A$1:$A$20)</f>
        <v>-16</v>
      </c>
      <c r="H779" s="37" t="str">
        <f>LOOKUP(G779,Paramètres!$A$1:$B$20)</f>
        <v>J1</v>
      </c>
      <c r="I779" s="37">
        <f t="shared" si="132"/>
        <v>6</v>
      </c>
      <c r="J779" s="116">
        <v>615</v>
      </c>
      <c r="K779" s="25" t="s">
        <v>254</v>
      </c>
      <c r="L779" s="47" t="s">
        <v>234</v>
      </c>
      <c r="M779" s="47" t="s">
        <v>72</v>
      </c>
      <c r="N779" s="25" t="s">
        <v>228</v>
      </c>
      <c r="O779" s="88" t="str">
        <f t="shared" si="133"/>
        <v>73F</v>
      </c>
      <c r="P779" s="56">
        <f t="shared" si="134"/>
        <v>0</v>
      </c>
      <c r="Q779" s="56">
        <f t="shared" si="135"/>
        <v>3000000</v>
      </c>
      <c r="R779" s="56">
        <f t="shared" si="136"/>
        <v>30000000</v>
      </c>
      <c r="S779" s="56">
        <f t="shared" si="137"/>
        <v>40000000</v>
      </c>
      <c r="T779" s="56">
        <f t="shared" si="138"/>
        <v>73000000</v>
      </c>
      <c r="U779" s="57" t="str">
        <f t="shared" si="139"/>
        <v>73F</v>
      </c>
      <c r="V779" s="58">
        <f t="shared" si="140"/>
        <v>0</v>
      </c>
      <c r="W779" s="57" t="str">
        <f t="shared" si="141"/>
        <v>73F</v>
      </c>
      <c r="X779" s="58">
        <f t="shared" si="142"/>
        <v>0</v>
      </c>
      <c r="Y779" s="36" t="str">
        <f ca="1">LOOKUP(G779,Paramètres!$A$1:$A$20,Paramètres!$C$1:$C$21)</f>
        <v>-18</v>
      </c>
      <c r="Z779" s="25">
        <v>2000</v>
      </c>
      <c r="AA779" s="25"/>
      <c r="AB779" s="59"/>
      <c r="AC779" s="42"/>
      <c r="AD779" s="42" t="str">
        <f>IF(ISNA(VLOOKUP(D779,'Liste en forme Garçons'!$C:$C,1,FALSE)),"","*")</f>
        <v/>
      </c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</row>
    <row r="780" spans="1:46" s="43" customFormat="1" x14ac:dyDescent="0.35">
      <c r="A780" s="65"/>
      <c r="B780" s="32" t="s">
        <v>11</v>
      </c>
      <c r="C780" s="32" t="s">
        <v>975</v>
      </c>
      <c r="D780" s="138" t="s">
        <v>1274</v>
      </c>
      <c r="E780" s="33" t="s">
        <v>1009</v>
      </c>
      <c r="F780" s="97" t="str">
        <f>IF(E780="","",IF(COUNTIF(Paramètres!H:H,E780)=1,IF(Paramètres!$E$3=Paramètres!$A$23,"Belfort/Montbéliard",IF(Paramètres!$E$3=Paramètres!$A$24,"Doubs","Franche-Comté")),IF(COUNTIF(Paramètres!I:I,E780)=1,IF(Paramètres!$E$3=Paramètres!$A$23,"Belfort/Montbéliard",IF(Paramètres!$E$3=Paramètres!$A$24,"Belfort","Franche-Comté")),IF(COUNTIF(Paramètres!J:J,E780)=1,IF(Paramètres!$E$3=Paramètres!$A$25,"Franche-Comté","Haute-Saône"),IF(COUNTIF(Paramètres!K:K,E780)=1,IF(Paramètres!$E$3=Paramètres!$A$25,"Franche-Comté","Jura"),IF(COUNTIF(Paramètres!G:G,E780)=1,IF(Paramètres!$E$3=Paramètres!$A$23,"Besançon",IF(Paramètres!$E$3=Paramètres!$A$24,"Doubs","Franche-Comté")),"*** INCONNU ***"))))))</f>
        <v>Franche-Comté</v>
      </c>
      <c r="G780" s="37">
        <f>LOOKUP(Z780-Paramètres!$E$1,Paramètres!$A$1:$A$20)</f>
        <v>-16</v>
      </c>
      <c r="H780" s="37" t="str">
        <f>LOOKUP(G780,Paramètres!$A$1:$B$20)</f>
        <v>J1</v>
      </c>
      <c r="I780" s="37">
        <f t="shared" si="132"/>
        <v>5</v>
      </c>
      <c r="J780" s="116">
        <v>530</v>
      </c>
      <c r="K780" s="25">
        <v>0</v>
      </c>
      <c r="L780" s="47" t="s">
        <v>230</v>
      </c>
      <c r="M780" s="47" t="s">
        <v>230</v>
      </c>
      <c r="N780" s="25" t="s">
        <v>192</v>
      </c>
      <c r="O780" s="88" t="str">
        <f t="shared" si="133"/>
        <v>70F</v>
      </c>
      <c r="P780" s="56">
        <f t="shared" si="134"/>
        <v>0</v>
      </c>
      <c r="Q780" s="56">
        <f t="shared" si="135"/>
        <v>25000000</v>
      </c>
      <c r="R780" s="56">
        <f t="shared" si="136"/>
        <v>25000000</v>
      </c>
      <c r="S780" s="56">
        <f t="shared" si="137"/>
        <v>20000000</v>
      </c>
      <c r="T780" s="56">
        <f t="shared" si="138"/>
        <v>70000000</v>
      </c>
      <c r="U780" s="57" t="str">
        <f t="shared" si="139"/>
        <v>70F</v>
      </c>
      <c r="V780" s="58">
        <f t="shared" si="140"/>
        <v>0</v>
      </c>
      <c r="W780" s="57" t="str">
        <f t="shared" si="141"/>
        <v>70F</v>
      </c>
      <c r="X780" s="58">
        <f t="shared" si="142"/>
        <v>0</v>
      </c>
      <c r="Y780" s="36" t="str">
        <f ca="1">LOOKUP(G780,Paramètres!$A$1:$A$20,Paramètres!$C$1:$C$21)</f>
        <v>-18</v>
      </c>
      <c r="Z780" s="25">
        <v>2000</v>
      </c>
      <c r="AA780" s="25"/>
      <c r="AB780" s="59"/>
      <c r="AC780" s="42"/>
      <c r="AD780" s="42" t="str">
        <f>IF(ISNA(VLOOKUP(D780,'Liste en forme Garçons'!$C:$C,1,FALSE)),"","*")</f>
        <v/>
      </c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</row>
    <row r="781" spans="1:46" s="43" customFormat="1" x14ac:dyDescent="0.35">
      <c r="A781" s="65"/>
      <c r="B781" s="32" t="s">
        <v>23</v>
      </c>
      <c r="C781" s="32" t="s">
        <v>954</v>
      </c>
      <c r="D781" s="138" t="s">
        <v>1278</v>
      </c>
      <c r="E781" s="33" t="s">
        <v>1028</v>
      </c>
      <c r="F781" s="97" t="str">
        <f>IF(E781="","",IF(COUNTIF(Paramètres!H:H,E781)=1,IF(Paramètres!$E$3=Paramètres!$A$23,"Belfort/Montbéliard",IF(Paramètres!$E$3=Paramètres!$A$24,"Doubs","Franche-Comté")),IF(COUNTIF(Paramètres!I:I,E781)=1,IF(Paramètres!$E$3=Paramètres!$A$23,"Belfort/Montbéliard",IF(Paramètres!$E$3=Paramètres!$A$24,"Belfort","Franche-Comté")),IF(COUNTIF(Paramètres!J:J,E781)=1,IF(Paramètres!$E$3=Paramètres!$A$25,"Franche-Comté","Haute-Saône"),IF(COUNTIF(Paramètres!K:K,E781)=1,IF(Paramètres!$E$3=Paramètres!$A$25,"Franche-Comté","Jura"),IF(COUNTIF(Paramètres!G:G,E781)=1,IF(Paramètres!$E$3=Paramètres!$A$23,"Besançon",IF(Paramètres!$E$3=Paramètres!$A$24,"Doubs","Franche-Comté")),"*** INCONNU ***"))))))</f>
        <v>Franche-Comté</v>
      </c>
      <c r="G781" s="37">
        <f>LOOKUP(Z781-Paramètres!$E$1,Paramètres!$A$1:$A$20)</f>
        <v>-16</v>
      </c>
      <c r="H781" s="37" t="str">
        <f>LOOKUP(G781,Paramètres!$A$1:$B$20)</f>
        <v>J1</v>
      </c>
      <c r="I781" s="37">
        <f t="shared" si="132"/>
        <v>5</v>
      </c>
      <c r="J781" s="116">
        <v>523</v>
      </c>
      <c r="K781" s="25">
        <v>0</v>
      </c>
      <c r="L781" s="47" t="s">
        <v>645</v>
      </c>
      <c r="M781" s="47">
        <v>0</v>
      </c>
      <c r="N781" s="25" t="s">
        <v>72</v>
      </c>
      <c r="O781" s="88" t="str">
        <f t="shared" si="133"/>
        <v>52F</v>
      </c>
      <c r="P781" s="56">
        <f t="shared" si="134"/>
        <v>0</v>
      </c>
      <c r="Q781" s="56">
        <f t="shared" si="135"/>
        <v>22000000</v>
      </c>
      <c r="R781" s="56">
        <f t="shared" si="136"/>
        <v>0</v>
      </c>
      <c r="S781" s="56">
        <f t="shared" si="137"/>
        <v>30000000</v>
      </c>
      <c r="T781" s="56">
        <f t="shared" si="138"/>
        <v>52000000</v>
      </c>
      <c r="U781" s="57" t="str">
        <f t="shared" si="139"/>
        <v>52F</v>
      </c>
      <c r="V781" s="58">
        <f t="shared" si="140"/>
        <v>0</v>
      </c>
      <c r="W781" s="57" t="str">
        <f t="shared" si="141"/>
        <v>52F</v>
      </c>
      <c r="X781" s="58">
        <f t="shared" si="142"/>
        <v>0</v>
      </c>
      <c r="Y781" s="36" t="str">
        <f ca="1">LOOKUP(G781,Paramètres!$A$1:$A$20,Paramètres!$C$1:$C$21)</f>
        <v>-18</v>
      </c>
      <c r="Z781" s="25">
        <v>2000</v>
      </c>
      <c r="AA781" s="25"/>
      <c r="AB781" s="59"/>
      <c r="AC781" s="42"/>
      <c r="AD781" s="42" t="str">
        <f>IF(ISNA(VLOOKUP(D781,'Liste en forme Garçons'!$C:$C,1,FALSE)),"","*")</f>
        <v/>
      </c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</row>
    <row r="782" spans="1:46" s="43" customFormat="1" x14ac:dyDescent="0.35">
      <c r="A782" s="65"/>
      <c r="B782" s="32" t="s">
        <v>298</v>
      </c>
      <c r="C782" s="32" t="s">
        <v>744</v>
      </c>
      <c r="D782" s="138" t="s">
        <v>1421</v>
      </c>
      <c r="E782" s="49" t="s">
        <v>841</v>
      </c>
      <c r="F782" s="97" t="str">
        <f>IF(E782="","",IF(COUNTIF(Paramètres!H:H,E782)=1,IF(Paramètres!$E$3=Paramètres!$A$23,"Belfort/Montbéliard",IF(Paramètres!$E$3=Paramètres!$A$24,"Doubs","Franche-Comté")),IF(COUNTIF(Paramètres!I:I,E782)=1,IF(Paramètres!$E$3=Paramètres!$A$23,"Belfort/Montbéliard",IF(Paramètres!$E$3=Paramètres!$A$24,"Belfort","Franche-Comté")),IF(COUNTIF(Paramètres!J:J,E782)=1,IF(Paramètres!$E$3=Paramètres!$A$25,"Franche-Comté","Haute-Saône"),IF(COUNTIF(Paramètres!K:K,E782)=1,IF(Paramètres!$E$3=Paramètres!$A$25,"Franche-Comté","Jura"),IF(COUNTIF(Paramètres!G:G,E782)=1,IF(Paramètres!$E$3=Paramètres!$A$23,"Besançon",IF(Paramètres!$E$3=Paramètres!$A$24,"Doubs","Franche-Comté")),"*** INCONNU ***"))))))</f>
        <v>Franche-Comté</v>
      </c>
      <c r="G782" s="37">
        <f>LOOKUP(Z782-Paramètres!$E$1,Paramètres!$A$1:$A$20)</f>
        <v>-18</v>
      </c>
      <c r="H782" s="37" t="str">
        <f>LOOKUP(G782,Paramètres!$A$1:$B$20)</f>
        <v>J3</v>
      </c>
      <c r="I782" s="37">
        <f t="shared" si="132"/>
        <v>5</v>
      </c>
      <c r="J782" s="116">
        <v>522</v>
      </c>
      <c r="K782" s="47">
        <v>0</v>
      </c>
      <c r="L782" s="47" t="s">
        <v>224</v>
      </c>
      <c r="M782" s="25" t="s">
        <v>218</v>
      </c>
      <c r="N782" s="25" t="s">
        <v>220</v>
      </c>
      <c r="O782" s="88" t="str">
        <f t="shared" si="133"/>
        <v>37E</v>
      </c>
      <c r="P782" s="56">
        <f t="shared" si="134"/>
        <v>0</v>
      </c>
      <c r="Q782" s="56">
        <f t="shared" si="135"/>
        <v>200000000</v>
      </c>
      <c r="R782" s="56">
        <f t="shared" si="136"/>
        <v>2500000000</v>
      </c>
      <c r="S782" s="56">
        <f t="shared" si="137"/>
        <v>1000000000</v>
      </c>
      <c r="T782" s="56">
        <f t="shared" si="138"/>
        <v>3700000000</v>
      </c>
      <c r="U782" s="57" t="str">
        <f t="shared" si="139"/>
        <v>37E</v>
      </c>
      <c r="V782" s="58">
        <f t="shared" si="140"/>
        <v>0</v>
      </c>
      <c r="W782" s="57" t="str">
        <f t="shared" si="141"/>
        <v>37E</v>
      </c>
      <c r="X782" s="58">
        <f t="shared" si="142"/>
        <v>0</v>
      </c>
      <c r="Y782" s="36" t="str">
        <f ca="1">LOOKUP(G782,Paramètres!$A$1:$A$20,Paramètres!$C$1:$C$21)</f>
        <v>-18</v>
      </c>
      <c r="Z782" s="25">
        <v>1998</v>
      </c>
      <c r="AA782" s="25"/>
      <c r="AB782" s="59"/>
      <c r="AC782" s="42"/>
      <c r="AD782" s="42" t="str">
        <f>IF(ISNA(VLOOKUP(D782,'Liste en forme Garçons'!$C:$C,1,FALSE)),"","*")</f>
        <v/>
      </c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</row>
    <row r="783" spans="1:46" s="43" customFormat="1" x14ac:dyDescent="0.35">
      <c r="A783" s="65"/>
      <c r="B783" s="32" t="s">
        <v>629</v>
      </c>
      <c r="C783" s="32" t="s">
        <v>630</v>
      </c>
      <c r="D783" s="138" t="s">
        <v>1712</v>
      </c>
      <c r="E783" s="49" t="s">
        <v>86</v>
      </c>
      <c r="F783" s="97" t="str">
        <f>IF(E783="","",IF(COUNTIF(Paramètres!H:H,E783)=1,IF(Paramètres!$E$3=Paramètres!$A$23,"Belfort/Montbéliard",IF(Paramètres!$E$3=Paramètres!$A$24,"Doubs","Franche-Comté")),IF(COUNTIF(Paramètres!I:I,E783)=1,IF(Paramètres!$E$3=Paramètres!$A$23,"Belfort/Montbéliard",IF(Paramètres!$E$3=Paramètres!$A$24,"Belfort","Franche-Comté")),IF(COUNTIF(Paramètres!J:J,E783)=1,IF(Paramètres!$E$3=Paramètres!$A$25,"Franche-Comté","Haute-Saône"),IF(COUNTIF(Paramètres!K:K,E783)=1,IF(Paramètres!$E$3=Paramètres!$A$25,"Franche-Comté","Jura"),IF(COUNTIF(Paramètres!G:G,E783)=1,IF(Paramètres!$E$3=Paramètres!$A$23,"Besançon",IF(Paramètres!$E$3=Paramètres!$A$24,"Doubs","Franche-Comté")),"*** INCONNU ***"))))))</f>
        <v>Franche-Comté</v>
      </c>
      <c r="G783" s="37">
        <f>LOOKUP(Z783-Paramètres!$E$1,Paramètres!$A$1:$A$20)</f>
        <v>-16</v>
      </c>
      <c r="H783" s="37" t="str">
        <f>LOOKUP(G783,Paramètres!$A$1:$B$20)</f>
        <v>J1</v>
      </c>
      <c r="I783" s="37">
        <f t="shared" si="132"/>
        <v>5</v>
      </c>
      <c r="J783" s="116">
        <v>500</v>
      </c>
      <c r="K783" s="25" t="s">
        <v>254</v>
      </c>
      <c r="L783" s="25" t="s">
        <v>254</v>
      </c>
      <c r="M783" s="25" t="s">
        <v>225</v>
      </c>
      <c r="N783" s="25" t="s">
        <v>231</v>
      </c>
      <c r="O783" s="88" t="str">
        <f t="shared" si="133"/>
        <v>8F</v>
      </c>
      <c r="P783" s="56">
        <f t="shared" si="134"/>
        <v>0</v>
      </c>
      <c r="Q783" s="56">
        <f t="shared" si="135"/>
        <v>0</v>
      </c>
      <c r="R783" s="56">
        <f t="shared" si="136"/>
        <v>1000000</v>
      </c>
      <c r="S783" s="56">
        <f t="shared" si="137"/>
        <v>7000000</v>
      </c>
      <c r="T783" s="56">
        <f t="shared" si="138"/>
        <v>8000000</v>
      </c>
      <c r="U783" s="57" t="str">
        <f t="shared" si="139"/>
        <v>8F</v>
      </c>
      <c r="V783" s="58">
        <f t="shared" si="140"/>
        <v>0</v>
      </c>
      <c r="W783" s="57" t="str">
        <f t="shared" si="141"/>
        <v>8F</v>
      </c>
      <c r="X783" s="58">
        <f t="shared" si="142"/>
        <v>0</v>
      </c>
      <c r="Y783" s="36" t="str">
        <f ca="1">LOOKUP(G783,Paramètres!$A$1:$A$20,Paramètres!$C$1:$C$21)</f>
        <v>-18</v>
      </c>
      <c r="Z783" s="25">
        <v>2000</v>
      </c>
      <c r="AA783" s="25"/>
      <c r="AB783" s="59"/>
      <c r="AC783" s="42"/>
      <c r="AD783" s="42" t="str">
        <f>IF(ISNA(VLOOKUP(D783,'Liste en forme Garçons'!$C:$C,1,FALSE)),"","*")</f>
        <v/>
      </c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</row>
    <row r="784" spans="1:46" s="43" customFormat="1" x14ac:dyDescent="0.35">
      <c r="A784" s="65"/>
      <c r="B784" s="32" t="s">
        <v>652</v>
      </c>
      <c r="C784" s="32" t="s">
        <v>653</v>
      </c>
      <c r="D784" s="139" t="s">
        <v>1822</v>
      </c>
      <c r="E784" s="49" t="s">
        <v>56</v>
      </c>
      <c r="F784" s="97" t="str">
        <f>IF(E784="","",IF(COUNTIF(Paramètres!H:H,E784)=1,IF(Paramètres!$E$3=Paramètres!$A$23,"Belfort/Montbéliard",IF(Paramètres!$E$3=Paramètres!$A$24,"Doubs","Franche-Comté")),IF(COUNTIF(Paramètres!I:I,E784)=1,IF(Paramètres!$E$3=Paramètres!$A$23,"Belfort/Montbéliard",IF(Paramètres!$E$3=Paramètres!$A$24,"Belfort","Franche-Comté")),IF(COUNTIF(Paramètres!J:J,E784)=1,IF(Paramètres!$E$3=Paramètres!$A$25,"Franche-Comté","Haute-Saône"),IF(COUNTIF(Paramètres!K:K,E784)=1,IF(Paramètres!$E$3=Paramètres!$A$25,"Franche-Comté","Jura"),IF(COUNTIF(Paramètres!G:G,E784)=1,IF(Paramètres!$E$3=Paramètres!$A$23,"Besançon",IF(Paramètres!$E$3=Paramètres!$A$24,"Doubs","Franche-Comté")),"*** INCONNU ***"))))))</f>
        <v>Franche-Comté</v>
      </c>
      <c r="G784" s="37">
        <f>LOOKUP(Z784-Paramètres!$E$1,Paramètres!$A$1:$A$20)</f>
        <v>-16</v>
      </c>
      <c r="H784" s="37" t="str">
        <f>LOOKUP(G784,Paramètres!$A$1:$B$20)</f>
        <v>J1</v>
      </c>
      <c r="I784" s="37">
        <f t="shared" si="132"/>
        <v>5</v>
      </c>
      <c r="J784" s="117">
        <v>500</v>
      </c>
      <c r="K784" s="47" t="s">
        <v>254</v>
      </c>
      <c r="L784" s="47" t="s">
        <v>254</v>
      </c>
      <c r="M784" s="47" t="s">
        <v>254</v>
      </c>
      <c r="N784" s="47" t="s">
        <v>199</v>
      </c>
      <c r="O784" s="88" t="str">
        <f t="shared" si="133"/>
        <v>10G</v>
      </c>
      <c r="P784" s="56">
        <f t="shared" si="134"/>
        <v>0</v>
      </c>
      <c r="Q784" s="56">
        <f t="shared" si="135"/>
        <v>0</v>
      </c>
      <c r="R784" s="56">
        <f t="shared" si="136"/>
        <v>0</v>
      </c>
      <c r="S784" s="56">
        <f t="shared" si="137"/>
        <v>100000</v>
      </c>
      <c r="T784" s="56">
        <f t="shared" si="138"/>
        <v>100000</v>
      </c>
      <c r="U784" s="57" t="str">
        <f t="shared" si="139"/>
        <v>10G</v>
      </c>
      <c r="V784" s="58">
        <f t="shared" si="140"/>
        <v>0</v>
      </c>
      <c r="W784" s="57" t="str">
        <f t="shared" si="141"/>
        <v>10G</v>
      </c>
      <c r="X784" s="58">
        <f t="shared" si="142"/>
        <v>0</v>
      </c>
      <c r="Y784" s="36" t="str">
        <f ca="1">LOOKUP(G784,Paramètres!$A$1:$A$20,Paramètres!$C$1:$C$21)</f>
        <v>-18</v>
      </c>
      <c r="Z784" s="25">
        <v>2000</v>
      </c>
      <c r="AA784" s="25"/>
      <c r="AB784" s="59"/>
      <c r="AC784" s="42"/>
      <c r="AD784" s="42" t="str">
        <f>IF(ISNA(VLOOKUP(D784,'Liste en forme Garçons'!$C:$C,1,FALSE)),"","*")</f>
        <v/>
      </c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</row>
    <row r="785" spans="1:46" s="43" customFormat="1" x14ac:dyDescent="0.35">
      <c r="A785" s="65"/>
      <c r="B785" s="32" t="s">
        <v>173</v>
      </c>
      <c r="C785" s="32" t="s">
        <v>922</v>
      </c>
      <c r="D785" s="138" t="s">
        <v>1283</v>
      </c>
      <c r="E785" s="33" t="s">
        <v>1027</v>
      </c>
      <c r="F785" s="97" t="str">
        <f>IF(E785="","",IF(COUNTIF(Paramètres!H:H,E785)=1,IF(Paramètres!$E$3=Paramètres!$A$23,"Belfort/Montbéliard",IF(Paramètres!$E$3=Paramètres!$A$24,"Doubs","Franche-Comté")),IF(COUNTIF(Paramètres!I:I,E785)=1,IF(Paramètres!$E$3=Paramètres!$A$23,"Belfort/Montbéliard",IF(Paramètres!$E$3=Paramètres!$A$24,"Belfort","Franche-Comté")),IF(COUNTIF(Paramètres!J:J,E785)=1,IF(Paramètres!$E$3=Paramètres!$A$25,"Franche-Comté","Haute-Saône"),IF(COUNTIF(Paramètres!K:K,E785)=1,IF(Paramètres!$E$3=Paramètres!$A$25,"Franche-Comté","Jura"),IF(COUNTIF(Paramètres!G:G,E785)=1,IF(Paramètres!$E$3=Paramètres!$A$23,"Besançon",IF(Paramètres!$E$3=Paramètres!$A$24,"Doubs","Franche-Comté")),"*** INCONNU ***"))))))</f>
        <v>Franche-Comté</v>
      </c>
      <c r="G785" s="37">
        <f>LOOKUP(Z785-Paramètres!$E$1,Paramètres!$A$1:$A$20)</f>
        <v>-16</v>
      </c>
      <c r="H785" s="37" t="str">
        <f>LOOKUP(G785,Paramètres!$A$1:$B$20)</f>
        <v>J1</v>
      </c>
      <c r="I785" s="37">
        <f t="shared" si="132"/>
        <v>5</v>
      </c>
      <c r="J785" s="116">
        <v>500</v>
      </c>
      <c r="K785" s="25">
        <v>0</v>
      </c>
      <c r="L785" s="47">
        <v>0</v>
      </c>
      <c r="M785" s="47">
        <v>0</v>
      </c>
      <c r="N785" s="25">
        <v>0</v>
      </c>
      <c r="O785" s="88" t="str">
        <f t="shared" si="133"/>
        <v>0</v>
      </c>
      <c r="P785" s="56">
        <f t="shared" si="134"/>
        <v>0</v>
      </c>
      <c r="Q785" s="56">
        <f t="shared" si="135"/>
        <v>0</v>
      </c>
      <c r="R785" s="56">
        <f t="shared" si="136"/>
        <v>0</v>
      </c>
      <c r="S785" s="56">
        <f t="shared" si="137"/>
        <v>0</v>
      </c>
      <c r="T785" s="56">
        <f t="shared" si="138"/>
        <v>0</v>
      </c>
      <c r="U785" s="57" t="str">
        <f t="shared" si="139"/>
        <v>0</v>
      </c>
      <c r="V785" s="58">
        <f t="shared" si="140"/>
        <v>0</v>
      </c>
      <c r="W785" s="57" t="str">
        <f t="shared" si="141"/>
        <v>0</v>
      </c>
      <c r="X785" s="58">
        <f t="shared" si="142"/>
        <v>0</v>
      </c>
      <c r="Y785" s="36" t="str">
        <f ca="1">LOOKUP(G785,Paramètres!$A$1:$A$20,Paramètres!$C$1:$C$21)</f>
        <v>-18</v>
      </c>
      <c r="Z785" s="25">
        <v>2000</v>
      </c>
      <c r="AA785" s="25"/>
      <c r="AB785" s="59"/>
      <c r="AC785" s="42"/>
      <c r="AD785" s="42" t="str">
        <f>IF(ISNA(VLOOKUP(D785,'Liste en forme Garçons'!$C:$C,1,FALSE)),"","*")</f>
        <v/>
      </c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</row>
    <row r="786" spans="1:46" s="43" customFormat="1" x14ac:dyDescent="0.35">
      <c r="A786" s="65"/>
      <c r="B786" s="32" t="s">
        <v>880</v>
      </c>
      <c r="C786" s="32" t="s">
        <v>926</v>
      </c>
      <c r="D786" s="138" t="s">
        <v>1324</v>
      </c>
      <c r="E786" s="33" t="s">
        <v>1009</v>
      </c>
      <c r="F786" s="97" t="str">
        <f>IF(E786="","",IF(COUNTIF(Paramètres!H:H,E786)=1,IF(Paramètres!$E$3=Paramètres!$A$23,"Belfort/Montbéliard",IF(Paramètres!$E$3=Paramètres!$A$24,"Doubs","Franche-Comté")),IF(COUNTIF(Paramètres!I:I,E786)=1,IF(Paramètres!$E$3=Paramètres!$A$23,"Belfort/Montbéliard",IF(Paramètres!$E$3=Paramètres!$A$24,"Belfort","Franche-Comté")),IF(COUNTIF(Paramètres!J:J,E786)=1,IF(Paramètres!$E$3=Paramètres!$A$25,"Franche-Comté","Haute-Saône"),IF(COUNTIF(Paramètres!K:K,E786)=1,IF(Paramètres!$E$3=Paramètres!$A$25,"Franche-Comté","Jura"),IF(COUNTIF(Paramètres!G:G,E786)=1,IF(Paramètres!$E$3=Paramètres!$A$23,"Besançon",IF(Paramètres!$E$3=Paramètres!$A$24,"Doubs","Franche-Comté")),"*** INCONNU ***"))))))</f>
        <v>Franche-Comté</v>
      </c>
      <c r="G786" s="37">
        <f>LOOKUP(Z786-Paramètres!$E$1,Paramètres!$A$1:$A$20)</f>
        <v>-16</v>
      </c>
      <c r="H786" s="37" t="str">
        <f>LOOKUP(G786,Paramètres!$A$1:$B$20)</f>
        <v>J1</v>
      </c>
      <c r="I786" s="37">
        <f t="shared" si="132"/>
        <v>5</v>
      </c>
      <c r="J786" s="116">
        <v>500</v>
      </c>
      <c r="K786" s="25">
        <v>0</v>
      </c>
      <c r="L786" s="47" t="s">
        <v>647</v>
      </c>
      <c r="M786" s="47">
        <v>0</v>
      </c>
      <c r="N786" s="25">
        <v>0</v>
      </c>
      <c r="O786" s="88" t="str">
        <f t="shared" si="133"/>
        <v>9F</v>
      </c>
      <c r="P786" s="56">
        <f t="shared" si="134"/>
        <v>0</v>
      </c>
      <c r="Q786" s="56">
        <f t="shared" si="135"/>
        <v>9000000</v>
      </c>
      <c r="R786" s="56">
        <f t="shared" si="136"/>
        <v>0</v>
      </c>
      <c r="S786" s="56">
        <f t="shared" si="137"/>
        <v>0</v>
      </c>
      <c r="T786" s="56">
        <f t="shared" si="138"/>
        <v>9000000</v>
      </c>
      <c r="U786" s="57" t="str">
        <f t="shared" si="139"/>
        <v>9F</v>
      </c>
      <c r="V786" s="58">
        <f t="shared" si="140"/>
        <v>0</v>
      </c>
      <c r="W786" s="57" t="str">
        <f t="shared" si="141"/>
        <v>9F</v>
      </c>
      <c r="X786" s="58">
        <f t="shared" si="142"/>
        <v>0</v>
      </c>
      <c r="Y786" s="36" t="str">
        <f ca="1">LOOKUP(G786,Paramètres!$A$1:$A$20,Paramètres!$C$1:$C$21)</f>
        <v>-18</v>
      </c>
      <c r="Z786" s="25">
        <v>2000</v>
      </c>
      <c r="AA786" s="25"/>
      <c r="AB786" s="59"/>
      <c r="AC786" s="42"/>
      <c r="AD786" s="42" t="str">
        <f>IF(ISNA(VLOOKUP(D786,'Liste en forme Garçons'!$C:$C,1,FALSE)),"","*")</f>
        <v/>
      </c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</row>
    <row r="787" spans="1:46" s="43" customFormat="1" x14ac:dyDescent="0.35">
      <c r="A787" s="65"/>
      <c r="B787" s="32" t="s">
        <v>876</v>
      </c>
      <c r="C787" s="32" t="s">
        <v>917</v>
      </c>
      <c r="D787" s="138" t="s">
        <v>1347</v>
      </c>
      <c r="E787" s="33" t="s">
        <v>1125</v>
      </c>
      <c r="F787" s="97" t="str">
        <f>IF(E787="","",IF(COUNTIF(Paramètres!H:H,E787)=1,IF(Paramètres!$E$3=Paramètres!$A$23,"Belfort/Montbéliard",IF(Paramètres!$E$3=Paramètres!$A$24,"Doubs","Franche-Comté")),IF(COUNTIF(Paramètres!I:I,E787)=1,IF(Paramètres!$E$3=Paramètres!$A$23,"Belfort/Montbéliard",IF(Paramètres!$E$3=Paramètres!$A$24,"Belfort","Franche-Comté")),IF(COUNTIF(Paramètres!J:J,E787)=1,IF(Paramètres!$E$3=Paramètres!$A$25,"Franche-Comté","Haute-Saône"),IF(COUNTIF(Paramètres!K:K,E787)=1,IF(Paramètres!$E$3=Paramètres!$A$25,"Franche-Comté","Jura"),IF(COUNTIF(Paramètres!G:G,E787)=1,IF(Paramètres!$E$3=Paramètres!$A$23,"Besançon",IF(Paramètres!$E$3=Paramètres!$A$24,"Doubs","Franche-Comté")),"*** INCONNU ***"))))))</f>
        <v>Franche-Comté</v>
      </c>
      <c r="G787" s="37">
        <f>LOOKUP(Z787-Paramètres!$E$1,Paramètres!$A$1:$A$20)</f>
        <v>-16</v>
      </c>
      <c r="H787" s="37" t="str">
        <f>LOOKUP(G787,Paramètres!$A$1:$B$20)</f>
        <v>J1</v>
      </c>
      <c r="I787" s="37">
        <f t="shared" si="132"/>
        <v>5</v>
      </c>
      <c r="J787" s="116">
        <v>500</v>
      </c>
      <c r="K787" s="25">
        <v>0</v>
      </c>
      <c r="L787" s="47" t="s">
        <v>231</v>
      </c>
      <c r="M787" s="47" t="s">
        <v>192</v>
      </c>
      <c r="N787" s="25" t="s">
        <v>232</v>
      </c>
      <c r="O787" s="88" t="str">
        <f t="shared" si="133"/>
        <v>32F</v>
      </c>
      <c r="P787" s="56">
        <f t="shared" si="134"/>
        <v>0</v>
      </c>
      <c r="Q787" s="56">
        <f t="shared" si="135"/>
        <v>7000000</v>
      </c>
      <c r="R787" s="56">
        <f t="shared" si="136"/>
        <v>20000000</v>
      </c>
      <c r="S787" s="56">
        <f t="shared" si="137"/>
        <v>5000000</v>
      </c>
      <c r="T787" s="56">
        <f t="shared" si="138"/>
        <v>32000000</v>
      </c>
      <c r="U787" s="57" t="str">
        <f t="shared" si="139"/>
        <v>32F</v>
      </c>
      <c r="V787" s="58">
        <f t="shared" si="140"/>
        <v>0</v>
      </c>
      <c r="W787" s="57" t="str">
        <f t="shared" si="141"/>
        <v>32F</v>
      </c>
      <c r="X787" s="58">
        <f t="shared" si="142"/>
        <v>0</v>
      </c>
      <c r="Y787" s="36" t="str">
        <f ca="1">LOOKUP(G787,Paramètres!$A$1:$A$20,Paramètres!$C$1:$C$21)</f>
        <v>-18</v>
      </c>
      <c r="Z787" s="25">
        <v>2000</v>
      </c>
      <c r="AA787" s="25"/>
      <c r="AB787" s="59"/>
      <c r="AC787" s="42"/>
      <c r="AD787" s="42" t="str">
        <f>IF(ISNA(VLOOKUP(D787,'Liste en forme Garçons'!$C:$C,1,FALSE)),"","*")</f>
        <v/>
      </c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</row>
    <row r="788" spans="1:46" s="43" customFormat="1" x14ac:dyDescent="0.35">
      <c r="A788" s="65"/>
      <c r="B788" s="32" t="s">
        <v>101</v>
      </c>
      <c r="C788" s="32" t="s">
        <v>988</v>
      </c>
      <c r="D788" s="138" t="s">
        <v>1361</v>
      </c>
      <c r="E788" s="33" t="s">
        <v>1028</v>
      </c>
      <c r="F788" s="97" t="str">
        <f>IF(E788="","",IF(COUNTIF(Paramètres!H:H,E788)=1,IF(Paramètres!$E$3=Paramètres!$A$23,"Belfort/Montbéliard",IF(Paramètres!$E$3=Paramètres!$A$24,"Doubs","Franche-Comté")),IF(COUNTIF(Paramètres!I:I,E788)=1,IF(Paramètres!$E$3=Paramètres!$A$23,"Belfort/Montbéliard",IF(Paramètres!$E$3=Paramètres!$A$24,"Belfort","Franche-Comté")),IF(COUNTIF(Paramètres!J:J,E788)=1,IF(Paramètres!$E$3=Paramètres!$A$25,"Franche-Comté","Haute-Saône"),IF(COUNTIF(Paramètres!K:K,E788)=1,IF(Paramètres!$E$3=Paramètres!$A$25,"Franche-Comté","Jura"),IF(COUNTIF(Paramètres!G:G,E788)=1,IF(Paramètres!$E$3=Paramètres!$A$23,"Besançon",IF(Paramètres!$E$3=Paramètres!$A$24,"Doubs","Franche-Comté")),"*** INCONNU ***"))))))</f>
        <v>Franche-Comté</v>
      </c>
      <c r="G788" s="37">
        <f>LOOKUP(Z788-Paramètres!$E$1,Paramètres!$A$1:$A$20)</f>
        <v>-16</v>
      </c>
      <c r="H788" s="37" t="str">
        <f>LOOKUP(G788,Paramètres!$A$1:$B$20)</f>
        <v>J1</v>
      </c>
      <c r="I788" s="37">
        <f t="shared" si="132"/>
        <v>5</v>
      </c>
      <c r="J788" s="116">
        <v>500</v>
      </c>
      <c r="K788" s="25">
        <v>0</v>
      </c>
      <c r="L788" s="47" t="s">
        <v>640</v>
      </c>
      <c r="M788" s="47">
        <v>0</v>
      </c>
      <c r="N788" s="25">
        <v>0</v>
      </c>
      <c r="O788" s="88" t="str">
        <f t="shared" si="133"/>
        <v>13F</v>
      </c>
      <c r="P788" s="56">
        <f t="shared" si="134"/>
        <v>0</v>
      </c>
      <c r="Q788" s="56">
        <f t="shared" si="135"/>
        <v>13000000</v>
      </c>
      <c r="R788" s="56">
        <f t="shared" si="136"/>
        <v>0</v>
      </c>
      <c r="S788" s="56">
        <f t="shared" si="137"/>
        <v>0</v>
      </c>
      <c r="T788" s="56">
        <f t="shared" si="138"/>
        <v>13000000</v>
      </c>
      <c r="U788" s="57" t="str">
        <f t="shared" si="139"/>
        <v>13F</v>
      </c>
      <c r="V788" s="58">
        <f t="shared" si="140"/>
        <v>0</v>
      </c>
      <c r="W788" s="57" t="str">
        <f t="shared" si="141"/>
        <v>13F</v>
      </c>
      <c r="X788" s="58">
        <f t="shared" si="142"/>
        <v>0</v>
      </c>
      <c r="Y788" s="36" t="str">
        <f ca="1">LOOKUP(G788,Paramètres!$A$1:$A$20,Paramètres!$C$1:$C$21)</f>
        <v>-18</v>
      </c>
      <c r="Z788" s="25">
        <v>2000</v>
      </c>
      <c r="AA788" s="25"/>
      <c r="AB788" s="59"/>
      <c r="AC788" s="42"/>
      <c r="AD788" s="42" t="str">
        <f>IF(ISNA(VLOOKUP(D788,'Liste en forme Garçons'!$C:$C,1,FALSE)),"","*")</f>
        <v/>
      </c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</row>
    <row r="789" spans="1:46" s="43" customFormat="1" x14ac:dyDescent="0.35">
      <c r="A789" s="65"/>
      <c r="B789" s="32" t="s">
        <v>38</v>
      </c>
      <c r="C789" s="32" t="s">
        <v>930</v>
      </c>
      <c r="D789" s="138" t="s">
        <v>1295</v>
      </c>
      <c r="E789" s="33" t="s">
        <v>1009</v>
      </c>
      <c r="F789" s="104" t="str">
        <f>IF(E789="","",IF(COUNTIF(Paramètres!H:H,E789)=1,IF(Paramètres!$E$3=Paramètres!$A$23,"Belfort/Montbéliard",IF(Paramètres!$E$3=Paramètres!$A$24,"Doubs","Franche-Comté")),IF(COUNTIF(Paramètres!I:I,E789)=1,IF(Paramètres!$E$3=Paramètres!$A$23,"Belfort/Montbéliard",IF(Paramètres!$E$3=Paramètres!$A$24,"Belfort","Franche-Comté")),IF(COUNTIF(Paramètres!J:J,E789)=1,IF(Paramètres!$E$3=Paramètres!$A$25,"Franche-Comté","Haute-Saône"),IF(COUNTIF(Paramètres!K:K,E789)=1,IF(Paramètres!$E$3=Paramètres!$A$25,"Franche-Comté","Jura"),IF(COUNTIF(Paramètres!G:G,E789)=1,IF(Paramètres!$E$3=Paramètres!$A$23,"Besançon",IF(Paramètres!$E$3=Paramètres!$A$24,"Doubs","Franche-Comté")),"*** INCONNU ***"))))))</f>
        <v>Franche-Comté</v>
      </c>
      <c r="G789" s="37">
        <f>LOOKUP(Z789-Paramètres!$E$1,Paramètres!$A$1:$A$20)</f>
        <v>-17</v>
      </c>
      <c r="H789" s="37" t="str">
        <f>LOOKUP(G789,Paramètres!$A$1:$B$20)</f>
        <v>J2</v>
      </c>
      <c r="I789" s="37">
        <f t="shared" si="132"/>
        <v>5</v>
      </c>
      <c r="J789" s="116">
        <v>500</v>
      </c>
      <c r="K789" s="25">
        <v>0</v>
      </c>
      <c r="L789" s="47">
        <v>0</v>
      </c>
      <c r="M789" s="47">
        <v>0</v>
      </c>
      <c r="N789" s="25">
        <v>0</v>
      </c>
      <c r="O789" s="88" t="str">
        <f t="shared" si="133"/>
        <v>0</v>
      </c>
      <c r="P789" s="109">
        <f t="shared" si="134"/>
        <v>0</v>
      </c>
      <c r="Q789" s="109">
        <f t="shared" si="135"/>
        <v>0</v>
      </c>
      <c r="R789" s="109">
        <f t="shared" si="136"/>
        <v>0</v>
      </c>
      <c r="S789" s="109">
        <f t="shared" si="137"/>
        <v>0</v>
      </c>
      <c r="T789" s="109">
        <f t="shared" si="138"/>
        <v>0</v>
      </c>
      <c r="U789" s="110" t="str">
        <f t="shared" si="139"/>
        <v>0</v>
      </c>
      <c r="V789" s="111">
        <f t="shared" si="140"/>
        <v>0</v>
      </c>
      <c r="W789" s="110" t="str">
        <f t="shared" si="141"/>
        <v>0</v>
      </c>
      <c r="X789" s="111">
        <f t="shared" si="142"/>
        <v>0</v>
      </c>
      <c r="Y789" s="37" t="str">
        <f ca="1">LOOKUP(G789,Paramètres!$A$1:$A$20,Paramètres!$C$1:$C$21)</f>
        <v>-18</v>
      </c>
      <c r="Z789" s="25">
        <v>1999</v>
      </c>
      <c r="AA789" s="25"/>
      <c r="AB789" s="61"/>
      <c r="AC789" s="42"/>
      <c r="AD789" s="42" t="str">
        <f>IF(ISNA(VLOOKUP(D789,'Liste en forme Garçons'!$C:$C,1,FALSE)),"","*")</f>
        <v/>
      </c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</row>
    <row r="790" spans="1:46" s="43" customFormat="1" x14ac:dyDescent="0.35">
      <c r="A790" s="22"/>
      <c r="B790" s="17"/>
      <c r="D790" s="143"/>
      <c r="E790" s="19"/>
      <c r="F790" s="19"/>
      <c r="G790" s="16"/>
      <c r="H790" s="20"/>
      <c r="I790" s="17"/>
      <c r="J790" s="18"/>
      <c r="K790" s="17"/>
      <c r="L790" s="16"/>
      <c r="M790" s="17"/>
      <c r="N790" s="17"/>
      <c r="O790" s="17"/>
      <c r="P790" s="17"/>
      <c r="Q790" s="16"/>
      <c r="R790" s="17"/>
      <c r="S790" s="17"/>
      <c r="T790" s="17"/>
      <c r="U790" s="17"/>
      <c r="V790" s="17"/>
      <c r="W790" s="17"/>
      <c r="X790" s="17"/>
      <c r="Y790" s="17"/>
      <c r="Z790" s="22"/>
      <c r="AA790" s="22"/>
      <c r="AB790" s="21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</row>
    <row r="791" spans="1:46" s="43" customFormat="1" x14ac:dyDescent="0.35">
      <c r="A791" s="22"/>
      <c r="B791" s="17"/>
      <c r="D791" s="143"/>
      <c r="E791" s="19"/>
      <c r="F791" s="19"/>
      <c r="G791" s="16"/>
      <c r="H791" s="20"/>
      <c r="I791" s="17"/>
      <c r="J791" s="18"/>
      <c r="K791" s="17"/>
      <c r="L791" s="16"/>
      <c r="M791" s="17"/>
      <c r="N791" s="17"/>
      <c r="O791" s="17"/>
      <c r="P791" s="17"/>
      <c r="Q791" s="16"/>
      <c r="R791" s="17"/>
      <c r="S791" s="17"/>
      <c r="T791" s="17"/>
      <c r="U791" s="17"/>
      <c r="V791" s="17"/>
      <c r="W791" s="17"/>
      <c r="X791" s="17"/>
      <c r="Y791" s="17"/>
      <c r="Z791" s="24" t="s">
        <v>308</v>
      </c>
      <c r="AA791" s="24">
        <f>COUNTA(AA2:AA790)</f>
        <v>548</v>
      </c>
      <c r="AB791" s="21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</row>
    <row r="792" spans="1:46" s="43" customFormat="1" x14ac:dyDescent="0.35">
      <c r="A792" s="22"/>
      <c r="B792" s="17"/>
      <c r="D792" s="143"/>
      <c r="E792" s="19"/>
      <c r="F792" s="19"/>
      <c r="G792" s="16"/>
      <c r="H792" s="20"/>
      <c r="I792" s="17"/>
      <c r="J792" s="18"/>
      <c r="K792" s="17"/>
      <c r="L792" s="16"/>
      <c r="M792" s="17"/>
      <c r="N792" s="17"/>
      <c r="O792" s="17"/>
      <c r="P792" s="17"/>
      <c r="Q792" s="16"/>
      <c r="R792" s="17"/>
      <c r="S792" s="17"/>
      <c r="T792" s="17"/>
      <c r="U792" s="17"/>
      <c r="V792" s="17"/>
      <c r="W792" s="17"/>
      <c r="X792" s="17"/>
      <c r="Y792" s="17"/>
      <c r="Z792" s="22"/>
      <c r="AA792" s="22"/>
      <c r="AB792" s="21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</row>
    <row r="793" spans="1:46" s="43" customFormat="1" x14ac:dyDescent="0.35">
      <c r="A793" s="22"/>
      <c r="B793" s="17"/>
      <c r="D793" s="143"/>
      <c r="E793" s="19"/>
      <c r="F793" s="19"/>
      <c r="G793" s="16"/>
      <c r="H793" s="20"/>
      <c r="I793" s="17"/>
      <c r="J793" s="18"/>
      <c r="K793" s="17"/>
      <c r="L793" s="16"/>
      <c r="M793" s="17"/>
      <c r="N793" s="17"/>
      <c r="O793" s="17"/>
      <c r="P793" s="17"/>
      <c r="Q793" s="16"/>
      <c r="R793" s="17"/>
      <c r="S793" s="17"/>
      <c r="T793" s="17"/>
      <c r="U793" s="17"/>
      <c r="V793" s="17"/>
      <c r="W793" s="17"/>
      <c r="X793" s="17"/>
      <c r="Y793" s="17"/>
      <c r="Z793" s="22"/>
      <c r="AA793" s="22"/>
      <c r="AB793" s="21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</row>
    <row r="794" spans="1:46" s="43" customFormat="1" x14ac:dyDescent="0.35">
      <c r="A794" s="22"/>
      <c r="B794" s="17"/>
      <c r="D794" s="143"/>
      <c r="E794" s="19"/>
      <c r="F794" s="19"/>
      <c r="G794" s="16"/>
      <c r="H794" s="20"/>
      <c r="I794" s="17"/>
      <c r="J794" s="18"/>
      <c r="K794" s="17"/>
      <c r="L794" s="16"/>
      <c r="M794" s="17"/>
      <c r="N794" s="17"/>
      <c r="O794" s="17"/>
      <c r="P794" s="17"/>
      <c r="Q794" s="16"/>
      <c r="R794" s="17"/>
      <c r="S794" s="17"/>
      <c r="T794" s="17"/>
      <c r="U794" s="17"/>
      <c r="V794" s="17"/>
      <c r="W794" s="17"/>
      <c r="X794" s="17"/>
      <c r="Y794" s="17"/>
      <c r="Z794" s="22"/>
      <c r="AA794" s="22"/>
      <c r="AB794" s="21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</row>
    <row r="795" spans="1:46" s="43" customFormat="1" x14ac:dyDescent="0.35">
      <c r="A795" s="22"/>
      <c r="B795" s="17"/>
      <c r="D795" s="143"/>
      <c r="E795" s="19"/>
      <c r="F795" s="19"/>
      <c r="G795" s="16"/>
      <c r="H795" s="20"/>
      <c r="I795" s="17"/>
      <c r="J795" s="18"/>
      <c r="K795" s="17"/>
      <c r="L795" s="16"/>
      <c r="M795" s="17"/>
      <c r="N795" s="17"/>
      <c r="O795" s="17"/>
      <c r="P795" s="17"/>
      <c r="Q795" s="16"/>
      <c r="R795" s="17"/>
      <c r="S795" s="17"/>
      <c r="T795" s="17"/>
      <c r="U795" s="17"/>
      <c r="V795" s="17"/>
      <c r="W795" s="17"/>
      <c r="X795" s="17"/>
      <c r="Y795" s="17"/>
      <c r="Z795" s="22"/>
      <c r="AA795" s="22"/>
      <c r="AB795" s="21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</row>
    <row r="796" spans="1:46" s="43" customFormat="1" x14ac:dyDescent="0.35">
      <c r="A796" s="22"/>
      <c r="B796" s="17"/>
      <c r="D796" s="143"/>
      <c r="E796" s="19"/>
      <c r="F796" s="19"/>
      <c r="G796" s="16"/>
      <c r="H796" s="20"/>
      <c r="I796" s="17"/>
      <c r="J796" s="18"/>
      <c r="K796" s="17"/>
      <c r="L796" s="16"/>
      <c r="M796" s="17"/>
      <c r="N796" s="17"/>
      <c r="O796" s="17"/>
      <c r="P796" s="17"/>
      <c r="Q796" s="16"/>
      <c r="R796" s="17"/>
      <c r="S796" s="17"/>
      <c r="T796" s="17"/>
      <c r="U796" s="17"/>
      <c r="V796" s="17"/>
      <c r="W796" s="17"/>
      <c r="X796" s="17"/>
      <c r="Y796" s="17"/>
      <c r="Z796" s="22"/>
      <c r="AA796" s="22"/>
      <c r="AB796" s="21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</row>
    <row r="797" spans="1:46" s="43" customFormat="1" x14ac:dyDescent="0.35">
      <c r="A797" s="22"/>
      <c r="B797" s="17"/>
      <c r="D797" s="143"/>
      <c r="E797" s="19"/>
      <c r="F797" s="19"/>
      <c r="G797" s="16"/>
      <c r="H797" s="20"/>
      <c r="I797" s="17"/>
      <c r="J797" s="18"/>
      <c r="K797" s="17"/>
      <c r="L797" s="16"/>
      <c r="M797" s="17"/>
      <c r="N797" s="17"/>
      <c r="O797" s="17"/>
      <c r="P797" s="17"/>
      <c r="Q797" s="16"/>
      <c r="R797" s="17"/>
      <c r="S797" s="17"/>
      <c r="T797" s="17"/>
      <c r="U797" s="17"/>
      <c r="V797" s="17"/>
      <c r="W797" s="17"/>
      <c r="X797" s="17"/>
      <c r="Y797" s="17"/>
      <c r="Z797" s="22"/>
      <c r="AA797" s="22"/>
      <c r="AB797" s="21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</row>
  </sheetData>
  <sheetProtection formatCells="0" formatColumns="0" formatRows="0" insertColumns="0" insertRows="0" insertHyperlinks="0" deleteColumns="0" deleteRows="0" sort="0" autoFilter="0" pivotTables="0"/>
  <sortState ref="B2:AB721">
    <sortCondition ref="AA2:AA721"/>
    <sortCondition ref="F2:F721"/>
    <sortCondition ref="Y2:Y721"/>
    <sortCondition descending="1" ref="T2:T721"/>
    <sortCondition descending="1" ref="J2:J721"/>
    <sortCondition descending="1" ref="Z2:Z721"/>
    <sortCondition ref="D2:D721"/>
  </sortState>
  <customSheetViews>
    <customSheetView guid="{463E170A-BC43-40FC-B560-85BBAB7B6F04}" fitToPage="1" hiddenColumns="1" state="hidden" topLeftCell="A211">
      <selection activeCell="B2" sqref="B2"/>
      <pageMargins left="0.23622047244094491" right="0.23622047244094491" top="0.74803149606299213" bottom="0.74803149606299213" header="0.31496062992125984" footer="0.31496062992125984"/>
      <pageSetup paperSize="9" scale="68" fitToHeight="0" orientation="landscape" r:id="rId1"/>
    </customSheetView>
  </customSheetViews>
  <pageMargins left="0.23622047244094491" right="0.23622047244094491" top="0.74803149606299213" bottom="0.74803149606299213" header="0.31496062992125984" footer="0.31496062992125984"/>
  <pageSetup paperSize="9" scale="68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T96"/>
  <sheetViews>
    <sheetView workbookViewId="0">
      <selection activeCell="AD2" sqref="AD2"/>
    </sheetView>
  </sheetViews>
  <sheetFormatPr baseColWidth="10" defaultRowHeight="16.5" x14ac:dyDescent="0.35"/>
  <cols>
    <col min="1" max="1" width="4.42578125" style="9" bestFit="1" customWidth="1"/>
    <col min="2" max="2" width="13.140625" style="7" customWidth="1"/>
    <col min="3" max="3" width="19.42578125" style="8" customWidth="1"/>
    <col min="4" max="4" width="9" style="152" customWidth="1"/>
    <col min="5" max="5" width="17.85546875" style="74" customWidth="1"/>
    <col min="6" max="6" width="18.28515625" style="74" customWidth="1"/>
    <col min="7" max="7" width="4.42578125" style="9" customWidth="1"/>
    <col min="8" max="8" width="4.28515625" style="9" customWidth="1"/>
    <col min="9" max="9" width="5.28515625" style="7" customWidth="1"/>
    <col min="10" max="10" width="5.5703125" style="8" customWidth="1"/>
    <col min="11" max="11" width="5.140625" style="7" bestFit="1" customWidth="1"/>
    <col min="12" max="12" width="4.7109375" style="9" customWidth="1"/>
    <col min="13" max="13" width="4.7109375" style="7" customWidth="1"/>
    <col min="14" max="14" width="5.28515625" style="7" customWidth="1"/>
    <col min="15" max="15" width="11" style="7" customWidth="1"/>
    <col min="16" max="16" width="5.140625" style="7" hidden="1" customWidth="1"/>
    <col min="17" max="17" width="4.7109375" style="9" hidden="1" customWidth="1"/>
    <col min="18" max="18" width="4.7109375" style="7" hidden="1" customWidth="1"/>
    <col min="19" max="24" width="5.28515625" style="7" hidden="1" customWidth="1"/>
    <col min="25" max="25" width="8.85546875" style="7" customWidth="1"/>
    <col min="26" max="27" width="7.7109375" style="75" customWidth="1"/>
    <col min="28" max="28" width="32.85546875" style="76" customWidth="1"/>
    <col min="29" max="46" width="11.42578125" style="76"/>
    <col min="47" max="16384" width="11.42578125" style="7"/>
  </cols>
  <sheetData>
    <row r="1" spans="1:46" s="31" customFormat="1" x14ac:dyDescent="0.35">
      <c r="A1" s="73"/>
      <c r="B1" s="68" t="s">
        <v>0</v>
      </c>
      <c r="C1" s="25" t="s">
        <v>1</v>
      </c>
      <c r="D1" s="134" t="s">
        <v>2</v>
      </c>
      <c r="E1" s="26" t="s">
        <v>3</v>
      </c>
      <c r="F1" s="26" t="s">
        <v>337</v>
      </c>
      <c r="G1" s="25" t="s">
        <v>5</v>
      </c>
      <c r="H1" s="25" t="s">
        <v>618</v>
      </c>
      <c r="I1" s="25" t="s">
        <v>619</v>
      </c>
      <c r="J1" s="25" t="s">
        <v>4</v>
      </c>
      <c r="K1" s="68" t="s">
        <v>620</v>
      </c>
      <c r="L1" s="25" t="s">
        <v>621</v>
      </c>
      <c r="M1" s="23" t="s">
        <v>622</v>
      </c>
      <c r="N1" s="23" t="s">
        <v>623</v>
      </c>
      <c r="O1" s="25" t="s">
        <v>1151</v>
      </c>
      <c r="P1" s="28" t="s">
        <v>624</v>
      </c>
      <c r="Q1" s="29" t="s">
        <v>625</v>
      </c>
      <c r="R1" s="24" t="s">
        <v>626</v>
      </c>
      <c r="S1" s="30" t="s">
        <v>627</v>
      </c>
      <c r="T1" s="30" t="s">
        <v>628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 t="s">
        <v>1850</v>
      </c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2" spans="1:46" s="15" customFormat="1" x14ac:dyDescent="0.35">
      <c r="A2" s="60"/>
      <c r="B2" s="244" t="s">
        <v>1034</v>
      </c>
      <c r="C2" s="244" t="s">
        <v>1035</v>
      </c>
      <c r="D2" s="136" t="s">
        <v>2396</v>
      </c>
      <c r="E2" s="45" t="s">
        <v>665</v>
      </c>
      <c r="F2" s="97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Paramètres!$E$3=Paramètres!$A$23,"Besançon",IF(Paramètres!$E$3=Paramètres!$A$24,"Doubs","Franche-Comté")))))))</f>
        <v>Franche-Comté</v>
      </c>
      <c r="G2" s="80">
        <f>LOOKUP(Z2-Paramètres!$E$1,Paramètres!$A$1:$A$20)</f>
        <v>-40</v>
      </c>
      <c r="H2" s="80" t="str">
        <f>LOOKUP(G2,Paramètres!$A$1:$B$20)</f>
        <v>S</v>
      </c>
      <c r="I2" s="37">
        <f t="shared" ref="I2:I65" si="0">INT(J2/100)</f>
        <v>13</v>
      </c>
      <c r="J2" s="116">
        <v>1327</v>
      </c>
      <c r="K2" s="2" t="s">
        <v>3378</v>
      </c>
      <c r="L2" s="2"/>
      <c r="M2" s="2"/>
      <c r="N2" s="2"/>
      <c r="O2" s="77" t="str">
        <f t="shared" ref="O2:O65" si="1">IF(X2&gt;0,CONCATENATE(W2,INT(X2/POWER(10,INT(LOG10(X2)/2)*2)),CHAR(73-INT(LOG10(X2)/2))),W2)</f>
        <v>15B</v>
      </c>
      <c r="P2" s="91">
        <f t="shared" ref="P2:S33" si="2">POWER(10,(73-CODE(IF(OR(K2=0,K2="",K2="Ni"),"Z",RIGHT(UPPER(K2)))))*2)*IF(OR(K2=0,K2="",K2="Ni"),0,VALUE(LEFT(K2,LEN(K2)-1)))</f>
        <v>1500000000000000</v>
      </c>
      <c r="Q2" s="91">
        <f t="shared" si="2"/>
        <v>0</v>
      </c>
      <c r="R2" s="91">
        <f t="shared" si="2"/>
        <v>0</v>
      </c>
      <c r="S2" s="91">
        <f t="shared" si="2"/>
        <v>0</v>
      </c>
      <c r="T2" s="91">
        <f t="shared" ref="T2:T65" si="3">P2+Q2+R2+S2</f>
        <v>1500000000000000</v>
      </c>
      <c r="U2" s="92" t="str">
        <f t="shared" ref="U2:U65" si="4">IF(T2&gt;0,CONCATENATE(INT(T2/POWER(10,INT(MIN(LOG10(T2),16)/2)*2)),CHAR(73-INT(MIN(LOG10(T2),16)/2))),"0")</f>
        <v>15B</v>
      </c>
      <c r="V2" s="93">
        <f t="shared" ref="V2:V65" si="5">IF(T2&gt;0,T2-INT(T2/POWER(10,INT(MIN(LOG10(T2),16)/2)*2))*POWER(10,INT(MIN(LOG10(T2),16)/2)*2),0)</f>
        <v>0</v>
      </c>
      <c r="W2" s="92" t="str">
        <f t="shared" ref="W2:W65" si="6">IF(V2&gt;0,CONCATENATE(U2,INT(V2/POWER(10,INT(LOG10(V2)/2)*2)),CHAR(73-INT(LOG10(V2)/2))),U2)</f>
        <v>15B</v>
      </c>
      <c r="X2" s="93">
        <f t="shared" ref="X2:X65" si="7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1989</v>
      </c>
      <c r="AA2" s="25" t="s">
        <v>1156</v>
      </c>
      <c r="AB2" s="59" t="s">
        <v>3253</v>
      </c>
      <c r="AC2" s="42"/>
      <c r="AD2" s="42" t="str">
        <f>IF(ISNA(VLOOKUP(D2,'Liste en forme Filles'!$C:$C,1,FALSE)),"","*")</f>
        <v>*</v>
      </c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s="15" customFormat="1" x14ac:dyDescent="0.35">
      <c r="A3" s="60"/>
      <c r="B3" s="260" t="s">
        <v>504</v>
      </c>
      <c r="C3" s="260" t="s">
        <v>505</v>
      </c>
      <c r="D3" s="136" t="s">
        <v>2413</v>
      </c>
      <c r="E3" s="45" t="s">
        <v>1120</v>
      </c>
      <c r="F3" s="97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Paramètres!$E$3=Paramètres!$A$23,"Besançon",IF(Paramètres!$E$3=Paramètres!$A$24,"Doubs","Franche-Comté")))))))</f>
        <v>Franche-Comté</v>
      </c>
      <c r="G3" s="36">
        <f>LOOKUP(Z3-Paramètres!$E$1,Paramètres!$A$1:$A$20)</f>
        <v>-21</v>
      </c>
      <c r="H3" s="36" t="str">
        <f>LOOKUP(G3,Paramètres!$A$1:$B$20)</f>
        <v>S</v>
      </c>
      <c r="I3" s="37">
        <f t="shared" si="0"/>
        <v>10</v>
      </c>
      <c r="J3" s="116">
        <v>1061</v>
      </c>
      <c r="K3" s="38" t="s">
        <v>3379</v>
      </c>
      <c r="L3" s="52"/>
      <c r="M3" s="52"/>
      <c r="N3" s="52"/>
      <c r="O3" s="77" t="str">
        <f t="shared" si="1"/>
        <v>7B</v>
      </c>
      <c r="P3" s="39">
        <f t="shared" si="2"/>
        <v>700000000000000</v>
      </c>
      <c r="Q3" s="39">
        <f t="shared" si="2"/>
        <v>0</v>
      </c>
      <c r="R3" s="39">
        <f t="shared" si="2"/>
        <v>0</v>
      </c>
      <c r="S3" s="39">
        <f t="shared" si="2"/>
        <v>0</v>
      </c>
      <c r="T3" s="39">
        <f t="shared" si="3"/>
        <v>700000000000000</v>
      </c>
      <c r="U3" s="40" t="str">
        <f t="shared" si="4"/>
        <v>7B</v>
      </c>
      <c r="V3" s="41">
        <f t="shared" si="5"/>
        <v>0</v>
      </c>
      <c r="W3" s="40" t="str">
        <f t="shared" si="6"/>
        <v>7B</v>
      </c>
      <c r="X3" s="41">
        <f t="shared" si="7"/>
        <v>0</v>
      </c>
      <c r="Y3" s="36" t="str">
        <f ca="1">LOOKUP(G3,Paramètres!$A$1:$A$20,Paramètres!$C$1:$C$21)</f>
        <v>+18</v>
      </c>
      <c r="Z3" s="25">
        <v>1995</v>
      </c>
      <c r="AA3" s="25" t="s">
        <v>1156</v>
      </c>
      <c r="AB3" s="59" t="s">
        <v>3380</v>
      </c>
      <c r="AC3" s="42"/>
      <c r="AD3" s="42" t="str">
        <f>IF(ISNA(VLOOKUP(D3,'Liste en forme Filles'!$C:$C,1,FALSE)),"","*")</f>
        <v>*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6" s="15" customFormat="1" x14ac:dyDescent="0.35">
      <c r="A4" s="60"/>
      <c r="B4" s="260" t="s">
        <v>1069</v>
      </c>
      <c r="C4" s="260" t="s">
        <v>1052</v>
      </c>
      <c r="D4" s="171" t="s">
        <v>1093</v>
      </c>
      <c r="E4" s="45" t="s">
        <v>1009</v>
      </c>
      <c r="F4" s="97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Paramètres!$E$3=Paramètres!$A$23,"Besançon",IF(Paramètres!$E$3=Paramètres!$A$24,"Doubs","Franche-Comté")))))))</f>
        <v>Franche-Comté</v>
      </c>
      <c r="G4" s="80">
        <f>LOOKUP(Z4-Paramètres!$E$1,Paramètres!$A$1:$A$20)</f>
        <v>-40</v>
      </c>
      <c r="H4" s="80" t="str">
        <f>LOOKUP(G4,Paramètres!$A$1:$B$20)</f>
        <v>S</v>
      </c>
      <c r="I4" s="37">
        <f t="shared" si="0"/>
        <v>7</v>
      </c>
      <c r="J4" s="116">
        <v>737</v>
      </c>
      <c r="K4" s="2" t="s">
        <v>581</v>
      </c>
      <c r="L4" s="2"/>
      <c r="M4" s="2"/>
      <c r="N4" s="2"/>
      <c r="O4" s="77" t="str">
        <f t="shared" si="1"/>
        <v>1B</v>
      </c>
      <c r="P4" s="91">
        <f t="shared" si="2"/>
        <v>100000000000000</v>
      </c>
      <c r="Q4" s="91">
        <f t="shared" si="2"/>
        <v>0</v>
      </c>
      <c r="R4" s="91">
        <f t="shared" si="2"/>
        <v>0</v>
      </c>
      <c r="S4" s="91">
        <f t="shared" si="2"/>
        <v>0</v>
      </c>
      <c r="T4" s="91">
        <f t="shared" si="3"/>
        <v>100000000000000</v>
      </c>
      <c r="U4" s="92" t="str">
        <f t="shared" si="4"/>
        <v>1B</v>
      </c>
      <c r="V4" s="93">
        <f t="shared" si="5"/>
        <v>0</v>
      </c>
      <c r="W4" s="92" t="str">
        <f t="shared" si="6"/>
        <v>1B</v>
      </c>
      <c r="X4" s="93">
        <f t="shared" si="7"/>
        <v>0</v>
      </c>
      <c r="Y4" s="36" t="str">
        <f ca="1">LOOKUP(G4,Paramètres!$A$1:$A$20,Paramètres!$C$1:$C$21)</f>
        <v>+18</v>
      </c>
      <c r="Z4" s="25">
        <v>1976</v>
      </c>
      <c r="AA4" s="25" t="s">
        <v>1156</v>
      </c>
      <c r="AB4" s="59" t="s">
        <v>3381</v>
      </c>
      <c r="AC4" s="42"/>
      <c r="AD4" s="42" t="str">
        <f>IF(ISNA(VLOOKUP(D4,'Liste en forme Filles'!$C:$C,1,FALSE)),"","*")</f>
        <v>*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s="15" customFormat="1" x14ac:dyDescent="0.35">
      <c r="A5" s="60"/>
      <c r="B5" s="46" t="s">
        <v>2385</v>
      </c>
      <c r="C5" s="46" t="s">
        <v>2270</v>
      </c>
      <c r="D5" s="136" t="s">
        <v>2460</v>
      </c>
      <c r="E5" s="45" t="s">
        <v>334</v>
      </c>
      <c r="F5" s="97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Paramètres!$E$3=Paramètres!$A$23,"Besançon",IF(Paramètres!$E$3=Paramètres!$A$24,"Doubs","Franche-Comté")))))))</f>
        <v>Franche-Comté</v>
      </c>
      <c r="G5" s="80">
        <f>LOOKUP(Z5-Paramètres!$E$1,Paramètres!$A$1:$A$20)</f>
        <v>-40</v>
      </c>
      <c r="H5" s="80" t="str">
        <f>LOOKUP(G5,Paramètres!$A$1:$B$20)</f>
        <v>S</v>
      </c>
      <c r="I5" s="37">
        <f t="shared" si="0"/>
        <v>8</v>
      </c>
      <c r="J5" s="116">
        <v>868</v>
      </c>
      <c r="K5" s="2" t="s">
        <v>3173</v>
      </c>
      <c r="L5" s="2"/>
      <c r="M5" s="2"/>
      <c r="N5" s="2"/>
      <c r="O5" s="77" t="str">
        <f t="shared" si="1"/>
        <v>75C</v>
      </c>
      <c r="P5" s="91">
        <f t="shared" si="2"/>
        <v>75000000000000</v>
      </c>
      <c r="Q5" s="91">
        <f t="shared" si="2"/>
        <v>0</v>
      </c>
      <c r="R5" s="91">
        <f t="shared" si="2"/>
        <v>0</v>
      </c>
      <c r="S5" s="91">
        <f t="shared" si="2"/>
        <v>0</v>
      </c>
      <c r="T5" s="91">
        <f t="shared" si="3"/>
        <v>75000000000000</v>
      </c>
      <c r="U5" s="92" t="str">
        <f t="shared" si="4"/>
        <v>75C</v>
      </c>
      <c r="V5" s="93">
        <f t="shared" si="5"/>
        <v>0</v>
      </c>
      <c r="W5" s="92" t="str">
        <f t="shared" si="6"/>
        <v>75C</v>
      </c>
      <c r="X5" s="93">
        <f t="shared" si="7"/>
        <v>0</v>
      </c>
      <c r="Y5" s="36" t="str">
        <f ca="1">LOOKUP(G5,Paramètres!$A$1:$A$20,Paramètres!$C$1:$C$21)</f>
        <v>+18</v>
      </c>
      <c r="Z5" s="25">
        <v>1976</v>
      </c>
      <c r="AA5" s="25" t="s">
        <v>1156</v>
      </c>
      <c r="AB5" s="59"/>
      <c r="AC5" s="42"/>
      <c r="AD5" s="42" t="str">
        <f>IF(ISNA(VLOOKUP(D5,'Liste en forme Filles'!$C:$C,1,FALSE)),"","*")</f>
        <v>*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</row>
    <row r="6" spans="1:46" s="15" customFormat="1" x14ac:dyDescent="0.35">
      <c r="A6" s="60"/>
      <c r="B6" s="46" t="s">
        <v>502</v>
      </c>
      <c r="C6" s="46" t="s">
        <v>509</v>
      </c>
      <c r="D6" s="136" t="s">
        <v>2398</v>
      </c>
      <c r="E6" s="45" t="s">
        <v>334</v>
      </c>
      <c r="F6" s="97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36">
        <f>LOOKUP(Z6-Paramètres!$E$1,Paramètres!$A$1:$A$20)</f>
        <v>-50</v>
      </c>
      <c r="H6" s="36" t="str">
        <f>LOOKUP(G6,Paramètres!$A$1:$B$20)</f>
        <v>V1</v>
      </c>
      <c r="I6" s="37">
        <f t="shared" si="0"/>
        <v>8</v>
      </c>
      <c r="J6" s="116">
        <v>801</v>
      </c>
      <c r="K6" s="38" t="s">
        <v>637</v>
      </c>
      <c r="L6" s="38"/>
      <c r="M6" s="38"/>
      <c r="N6" s="38"/>
      <c r="O6" s="36" t="str">
        <f t="shared" si="1"/>
        <v>50C</v>
      </c>
      <c r="P6" s="39">
        <f t="shared" si="2"/>
        <v>50000000000000</v>
      </c>
      <c r="Q6" s="39">
        <f t="shared" si="2"/>
        <v>0</v>
      </c>
      <c r="R6" s="39">
        <f t="shared" si="2"/>
        <v>0</v>
      </c>
      <c r="S6" s="39">
        <f t="shared" si="2"/>
        <v>0</v>
      </c>
      <c r="T6" s="39">
        <f t="shared" si="3"/>
        <v>50000000000000</v>
      </c>
      <c r="U6" s="40" t="str">
        <f t="shared" si="4"/>
        <v>50C</v>
      </c>
      <c r="V6" s="41">
        <f t="shared" si="5"/>
        <v>0</v>
      </c>
      <c r="W6" s="40" t="str">
        <f t="shared" si="6"/>
        <v>50C</v>
      </c>
      <c r="X6" s="41">
        <f t="shared" si="7"/>
        <v>0</v>
      </c>
      <c r="Y6" s="36" t="str">
        <f ca="1">LOOKUP(G6,Paramètres!$A$1:$A$20,Paramètres!$C$1:$C$21)</f>
        <v>+18</v>
      </c>
      <c r="Z6" s="25">
        <v>1975</v>
      </c>
      <c r="AA6" s="25" t="s">
        <v>1156</v>
      </c>
      <c r="AB6" s="59"/>
      <c r="AC6" s="42"/>
      <c r="AD6" s="42" t="str">
        <f>IF(ISNA(VLOOKUP(D6,'Liste en forme Filles'!$C:$C,1,FALSE)),"","*")</f>
        <v>*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s="15" customFormat="1" x14ac:dyDescent="0.35">
      <c r="A7" s="108"/>
      <c r="B7" s="46" t="s">
        <v>2897</v>
      </c>
      <c r="C7" s="46" t="s">
        <v>2899</v>
      </c>
      <c r="D7" s="136" t="s">
        <v>2902</v>
      </c>
      <c r="E7" s="45" t="s">
        <v>1126</v>
      </c>
      <c r="F7" s="97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80">
        <f>LOOKUP(Z7-Paramètres!$E$1,Paramètres!$A$1:$A$20)</f>
        <v>-70</v>
      </c>
      <c r="H7" s="80" t="str">
        <f>LOOKUP(G7,Paramètres!$A$1:$B$20)</f>
        <v>V3</v>
      </c>
      <c r="I7" s="37">
        <f t="shared" si="0"/>
        <v>6</v>
      </c>
      <c r="J7" s="116">
        <v>654</v>
      </c>
      <c r="K7" s="2" t="s">
        <v>429</v>
      </c>
      <c r="L7" s="2"/>
      <c r="M7" s="2"/>
      <c r="N7" s="2"/>
      <c r="O7" s="77" t="str">
        <f t="shared" si="1"/>
        <v>35C</v>
      </c>
      <c r="P7" s="91">
        <f t="shared" si="2"/>
        <v>35000000000000</v>
      </c>
      <c r="Q7" s="91">
        <f t="shared" si="2"/>
        <v>0</v>
      </c>
      <c r="R7" s="91">
        <f t="shared" si="2"/>
        <v>0</v>
      </c>
      <c r="S7" s="91">
        <f t="shared" si="2"/>
        <v>0</v>
      </c>
      <c r="T7" s="91">
        <f t="shared" si="3"/>
        <v>35000000000000</v>
      </c>
      <c r="U7" s="92" t="str">
        <f t="shared" si="4"/>
        <v>35C</v>
      </c>
      <c r="V7" s="93">
        <f t="shared" si="5"/>
        <v>0</v>
      </c>
      <c r="W7" s="92" t="str">
        <f t="shared" si="6"/>
        <v>35C</v>
      </c>
      <c r="X7" s="93">
        <f t="shared" si="7"/>
        <v>0</v>
      </c>
      <c r="Y7" s="36" t="str">
        <f ca="1">LOOKUP(G7,Paramètres!$A$1:$A$20,Paramètres!$C$1:$C$21)</f>
        <v>+18</v>
      </c>
      <c r="Z7" s="25">
        <v>1951</v>
      </c>
      <c r="AA7" s="11" t="s">
        <v>1156</v>
      </c>
      <c r="AB7" s="59"/>
      <c r="AC7" s="42"/>
      <c r="AD7" s="42" t="str">
        <f>IF(ISNA(VLOOKUP(D7,'Liste en forme Filles'!$C:$C,1,FALSE)),"","*")</f>
        <v>*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</row>
    <row r="8" spans="1:46" s="15" customFormat="1" x14ac:dyDescent="0.35">
      <c r="A8" s="106"/>
      <c r="B8" s="46" t="s">
        <v>507</v>
      </c>
      <c r="C8" s="46" t="s">
        <v>508</v>
      </c>
      <c r="D8" s="136" t="s">
        <v>2414</v>
      </c>
      <c r="E8" s="45" t="s">
        <v>45</v>
      </c>
      <c r="F8" s="97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36">
        <f>LOOKUP(Z8-Paramètres!$E$1,Paramètres!$A$1:$A$20)</f>
        <v>-40</v>
      </c>
      <c r="H8" s="36" t="str">
        <f>LOOKUP(G8,Paramètres!$A$1:$B$20)</f>
        <v>S</v>
      </c>
      <c r="I8" s="37">
        <f t="shared" si="0"/>
        <v>7</v>
      </c>
      <c r="J8" s="116">
        <v>797</v>
      </c>
      <c r="K8" s="38" t="s">
        <v>466</v>
      </c>
      <c r="L8" s="38"/>
      <c r="M8" s="38"/>
      <c r="N8" s="38"/>
      <c r="O8" s="36" t="str">
        <f t="shared" si="1"/>
        <v>20C</v>
      </c>
      <c r="P8" s="91">
        <f t="shared" si="2"/>
        <v>20000000000000</v>
      </c>
      <c r="Q8" s="91">
        <f t="shared" si="2"/>
        <v>0</v>
      </c>
      <c r="R8" s="91">
        <f t="shared" si="2"/>
        <v>0</v>
      </c>
      <c r="S8" s="91">
        <f t="shared" si="2"/>
        <v>0</v>
      </c>
      <c r="T8" s="91">
        <f t="shared" si="3"/>
        <v>20000000000000</v>
      </c>
      <c r="U8" s="92" t="str">
        <f t="shared" si="4"/>
        <v>20C</v>
      </c>
      <c r="V8" s="93">
        <f t="shared" si="5"/>
        <v>0</v>
      </c>
      <c r="W8" s="92" t="str">
        <f t="shared" si="6"/>
        <v>20C</v>
      </c>
      <c r="X8" s="93">
        <f t="shared" si="7"/>
        <v>0</v>
      </c>
      <c r="Y8" s="36" t="str">
        <f ca="1">LOOKUP(G8,Paramètres!$A$1:$A$20,Paramètres!$C$1:$C$21)</f>
        <v>+18</v>
      </c>
      <c r="Z8" s="25">
        <v>1982</v>
      </c>
      <c r="AA8" s="25" t="s">
        <v>1156</v>
      </c>
      <c r="AB8" s="59"/>
      <c r="AC8" s="42"/>
      <c r="AD8" s="42" t="str">
        <f>IF(ISNA(VLOOKUP(D8,'Liste en forme Filles'!$C:$C,1,FALSE)),"","*")</f>
        <v>*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</row>
    <row r="9" spans="1:46" s="15" customFormat="1" x14ac:dyDescent="0.35">
      <c r="A9" s="106"/>
      <c r="B9" s="46" t="s">
        <v>1074</v>
      </c>
      <c r="C9" s="46" t="s">
        <v>1056</v>
      </c>
      <c r="D9" s="136" t="s">
        <v>2435</v>
      </c>
      <c r="E9" s="64" t="s">
        <v>1015</v>
      </c>
      <c r="F9" s="97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36">
        <f>LOOKUP(Z9-Paramètres!$E$1,Paramètres!$A$1:$A$20)</f>
        <v>-70</v>
      </c>
      <c r="H9" s="36" t="str">
        <f>LOOKUP(G9,Paramètres!$A$1:$B$20)</f>
        <v>V3</v>
      </c>
      <c r="I9" s="37">
        <f t="shared" si="0"/>
        <v>7</v>
      </c>
      <c r="J9" s="116">
        <v>790</v>
      </c>
      <c r="K9" s="2" t="s">
        <v>863</v>
      </c>
      <c r="L9" s="2"/>
      <c r="M9" s="2"/>
      <c r="N9" s="2"/>
      <c r="O9" s="77" t="str">
        <f t="shared" si="1"/>
        <v>10C</v>
      </c>
      <c r="P9" s="91">
        <f t="shared" si="2"/>
        <v>10000000000000</v>
      </c>
      <c r="Q9" s="91">
        <f t="shared" si="2"/>
        <v>0</v>
      </c>
      <c r="R9" s="91">
        <f t="shared" si="2"/>
        <v>0</v>
      </c>
      <c r="S9" s="91">
        <f t="shared" si="2"/>
        <v>0</v>
      </c>
      <c r="T9" s="91">
        <f t="shared" si="3"/>
        <v>10000000000000</v>
      </c>
      <c r="U9" s="92" t="str">
        <f t="shared" si="4"/>
        <v>10C</v>
      </c>
      <c r="V9" s="93">
        <f t="shared" si="5"/>
        <v>0</v>
      </c>
      <c r="W9" s="92" t="str">
        <f t="shared" si="6"/>
        <v>10C</v>
      </c>
      <c r="X9" s="93">
        <f t="shared" si="7"/>
        <v>0</v>
      </c>
      <c r="Y9" s="36" t="str">
        <f ca="1">LOOKUP(G9,Paramètres!$A$1:$A$20,Paramètres!$C$1:$C$21)</f>
        <v>+18</v>
      </c>
      <c r="Z9" s="25">
        <v>1949</v>
      </c>
      <c r="AA9" s="25" t="s">
        <v>1156</v>
      </c>
      <c r="AB9" s="59"/>
      <c r="AC9" s="42"/>
      <c r="AD9" s="42" t="str">
        <f>IF(ISNA(VLOOKUP(D9,'Liste en forme Filles'!$C:$C,1,FALSE)),"","*")</f>
        <v>*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46" s="15" customFormat="1" x14ac:dyDescent="0.35">
      <c r="A10" s="106"/>
      <c r="B10" s="46" t="s">
        <v>3210</v>
      </c>
      <c r="C10" s="46" t="s">
        <v>65</v>
      </c>
      <c r="D10" s="136" t="s">
        <v>3211</v>
      </c>
      <c r="E10" s="45" t="s">
        <v>855</v>
      </c>
      <c r="F10" s="97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80">
        <f>LOOKUP(Z10-Paramètres!$E$1,Paramètres!$A$1:$A$20)</f>
        <v>-20</v>
      </c>
      <c r="H10" s="80" t="str">
        <f>LOOKUP(G10,Paramètres!$A$1:$B$20)</f>
        <v>S</v>
      </c>
      <c r="I10" s="37">
        <f t="shared" si="0"/>
        <v>5</v>
      </c>
      <c r="J10" s="116">
        <v>500</v>
      </c>
      <c r="K10" s="2" t="s">
        <v>254</v>
      </c>
      <c r="L10" s="2"/>
      <c r="M10" s="2"/>
      <c r="N10" s="2"/>
      <c r="O10" s="77" t="str">
        <f t="shared" si="1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  <c r="S10" s="91">
        <f t="shared" si="2"/>
        <v>0</v>
      </c>
      <c r="T10" s="91">
        <f t="shared" si="3"/>
        <v>0</v>
      </c>
      <c r="U10" s="92" t="str">
        <f t="shared" si="4"/>
        <v>0</v>
      </c>
      <c r="V10" s="93">
        <f t="shared" si="5"/>
        <v>0</v>
      </c>
      <c r="W10" s="92" t="str">
        <f t="shared" si="6"/>
        <v>0</v>
      </c>
      <c r="X10" s="93">
        <f t="shared" si="7"/>
        <v>0</v>
      </c>
      <c r="Y10" s="36" t="str">
        <f ca="1">LOOKUP(G10,Paramètres!$A$1:$A$20,Paramètres!$C$1:$C$21)</f>
        <v>+18</v>
      </c>
      <c r="Z10" s="25">
        <v>1996</v>
      </c>
      <c r="AA10" s="25" t="s">
        <v>1156</v>
      </c>
      <c r="AB10" s="59"/>
      <c r="AC10" s="42"/>
      <c r="AD10" s="42" t="str">
        <f>IF(ISNA(VLOOKUP(D10,'Liste en forme Filles'!$C:$C,1,FALSE)),"","*")</f>
        <v>*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</row>
    <row r="11" spans="1:46" s="15" customFormat="1" x14ac:dyDescent="0.35">
      <c r="A11" s="44"/>
      <c r="B11" s="46" t="s">
        <v>3212</v>
      </c>
      <c r="C11" s="46" t="s">
        <v>3213</v>
      </c>
      <c r="D11" s="136" t="s">
        <v>3214</v>
      </c>
      <c r="E11" s="45" t="s">
        <v>855</v>
      </c>
      <c r="F11" s="97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0">
        <f>LOOKUP(Z11-Paramètres!$E$1,Paramètres!$A$1:$A$20)</f>
        <v>-20</v>
      </c>
      <c r="H11" s="80" t="str">
        <f>LOOKUP(G11,Paramètres!$A$1:$B$20)</f>
        <v>S</v>
      </c>
      <c r="I11" s="37">
        <f t="shared" si="0"/>
        <v>5</v>
      </c>
      <c r="J11" s="116">
        <v>500</v>
      </c>
      <c r="K11" s="2" t="s">
        <v>254</v>
      </c>
      <c r="L11" s="2"/>
      <c r="M11" s="2"/>
      <c r="N11" s="2"/>
      <c r="O11" s="77" t="str">
        <f t="shared" si="1"/>
        <v>0</v>
      </c>
      <c r="P11" s="91">
        <f t="shared" si="2"/>
        <v>0</v>
      </c>
      <c r="Q11" s="91">
        <f t="shared" si="2"/>
        <v>0</v>
      </c>
      <c r="R11" s="91">
        <f t="shared" si="2"/>
        <v>0</v>
      </c>
      <c r="S11" s="91">
        <f t="shared" si="2"/>
        <v>0</v>
      </c>
      <c r="T11" s="91">
        <f t="shared" si="3"/>
        <v>0</v>
      </c>
      <c r="U11" s="92" t="str">
        <f t="shared" si="4"/>
        <v>0</v>
      </c>
      <c r="V11" s="93">
        <f t="shared" si="5"/>
        <v>0</v>
      </c>
      <c r="W11" s="92" t="str">
        <f t="shared" si="6"/>
        <v>0</v>
      </c>
      <c r="X11" s="93">
        <f t="shared" si="7"/>
        <v>0</v>
      </c>
      <c r="Y11" s="36" t="str">
        <f ca="1">LOOKUP(G11,Paramètres!$A$1:$A$20,Paramètres!$C$1:$C$21)</f>
        <v>+18</v>
      </c>
      <c r="Z11" s="25">
        <v>1996</v>
      </c>
      <c r="AA11" s="25" t="s">
        <v>1156</v>
      </c>
      <c r="AB11" s="59"/>
      <c r="AC11" s="42"/>
      <c r="AD11" s="42" t="str">
        <f>IF(ISNA(VLOOKUP(D11,'Liste en forme Filles'!$C:$C,1,FALSE)),"","*")</f>
        <v>*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15" customFormat="1" x14ac:dyDescent="0.35">
      <c r="A12" s="60"/>
      <c r="B12" s="46" t="s">
        <v>1075</v>
      </c>
      <c r="C12" s="46" t="s">
        <v>1057</v>
      </c>
      <c r="D12" s="136" t="s">
        <v>2437</v>
      </c>
      <c r="E12" s="45" t="s">
        <v>1016</v>
      </c>
      <c r="F12" s="97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0">
        <f>LOOKUP(Z12-Paramètres!$E$1,Paramètres!$A$1:$A$20)</f>
        <v>-50</v>
      </c>
      <c r="H12" s="80" t="str">
        <f>LOOKUP(G12,Paramètres!$A$1:$B$20)</f>
        <v>V1</v>
      </c>
      <c r="I12" s="37">
        <f t="shared" si="0"/>
        <v>5</v>
      </c>
      <c r="J12" s="116">
        <v>500</v>
      </c>
      <c r="K12" s="2">
        <v>0</v>
      </c>
      <c r="L12" s="2"/>
      <c r="M12" s="2"/>
      <c r="N12" s="2"/>
      <c r="O12" s="77" t="str">
        <f t="shared" si="1"/>
        <v>0</v>
      </c>
      <c r="P12" s="91">
        <f t="shared" si="2"/>
        <v>0</v>
      </c>
      <c r="Q12" s="91">
        <f t="shared" si="2"/>
        <v>0</v>
      </c>
      <c r="R12" s="91">
        <f t="shared" si="2"/>
        <v>0</v>
      </c>
      <c r="S12" s="91">
        <f t="shared" si="2"/>
        <v>0</v>
      </c>
      <c r="T12" s="91">
        <f t="shared" si="3"/>
        <v>0</v>
      </c>
      <c r="U12" s="92" t="str">
        <f t="shared" si="4"/>
        <v>0</v>
      </c>
      <c r="V12" s="93">
        <f t="shared" si="5"/>
        <v>0</v>
      </c>
      <c r="W12" s="92" t="str">
        <f t="shared" si="6"/>
        <v>0</v>
      </c>
      <c r="X12" s="93">
        <f t="shared" si="7"/>
        <v>0</v>
      </c>
      <c r="Y12" s="36" t="str">
        <f ca="1">LOOKUP(G12,Paramètres!$A$1:$A$20,Paramètres!$C$1:$C$21)</f>
        <v>+18</v>
      </c>
      <c r="Z12" s="25">
        <v>1971</v>
      </c>
      <c r="AA12" s="25" t="s">
        <v>1156</v>
      </c>
      <c r="AB12" s="59" t="s">
        <v>3174</v>
      </c>
      <c r="AC12" s="42"/>
      <c r="AD12" s="42" t="str">
        <f>IF(ISNA(VLOOKUP(D12,'Liste en forme Filles'!$C:$C,1,FALSE)),"","*")</f>
        <v>*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</row>
    <row r="13" spans="1:46" s="15" customFormat="1" x14ac:dyDescent="0.35">
      <c r="A13" s="60"/>
      <c r="B13" s="260" t="s">
        <v>1037</v>
      </c>
      <c r="C13" s="260" t="s">
        <v>1043</v>
      </c>
      <c r="D13" s="136" t="s">
        <v>2402</v>
      </c>
      <c r="E13" s="45" t="s">
        <v>692</v>
      </c>
      <c r="F13" s="97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80">
        <f>LOOKUP(Z13-Paramètres!$E$1,Paramètres!$A$1:$A$20)</f>
        <v>-11</v>
      </c>
      <c r="H13" s="80" t="str">
        <f>LOOKUP(G13,Paramètres!$A$1:$B$20)</f>
        <v>B2</v>
      </c>
      <c r="I13" s="37">
        <f t="shared" si="0"/>
        <v>7</v>
      </c>
      <c r="J13" s="116">
        <v>793</v>
      </c>
      <c r="K13" s="2" t="s">
        <v>3382</v>
      </c>
      <c r="L13" s="2"/>
      <c r="M13" s="2"/>
      <c r="N13" s="2"/>
      <c r="O13" s="77" t="str">
        <f t="shared" si="1"/>
        <v>190A</v>
      </c>
      <c r="P13" s="39">
        <f t="shared" si="2"/>
        <v>1.9E+18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3"/>
        <v>1.9E+18</v>
      </c>
      <c r="U13" s="40" t="str">
        <f t="shared" si="4"/>
        <v>190A</v>
      </c>
      <c r="V13" s="41">
        <f t="shared" si="5"/>
        <v>0</v>
      </c>
      <c r="W13" s="40" t="str">
        <f t="shared" si="6"/>
        <v>190A</v>
      </c>
      <c r="X13" s="41">
        <f t="shared" si="7"/>
        <v>0</v>
      </c>
      <c r="Y13" s="36" t="str">
        <f ca="1">LOOKUP(G13,Paramètres!$A$1:$A$20,Paramètres!$C$1:$C$21)</f>
        <v>-11</v>
      </c>
      <c r="Z13" s="25">
        <v>2005</v>
      </c>
      <c r="AA13" s="25" t="s">
        <v>1156</v>
      </c>
      <c r="AB13" s="59" t="s">
        <v>3238</v>
      </c>
      <c r="AC13" s="42"/>
      <c r="AD13" s="42" t="str">
        <f>IF(ISNA(VLOOKUP(D13,'Liste en forme Filles'!$C:$C,1,FALSE)),"","*")</f>
        <v>*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</row>
    <row r="14" spans="1:46" s="15" customFormat="1" x14ac:dyDescent="0.35">
      <c r="A14" s="106"/>
      <c r="B14" s="260" t="s">
        <v>1044</v>
      </c>
      <c r="C14" s="260" t="s">
        <v>722</v>
      </c>
      <c r="D14" s="136" t="s">
        <v>2403</v>
      </c>
      <c r="E14" s="45" t="s">
        <v>672</v>
      </c>
      <c r="F14" s="97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80">
        <f>LOOKUP(Z14-Paramètres!$E$1,Paramètres!$A$1:$A$20)</f>
        <v>-10</v>
      </c>
      <c r="H14" s="80" t="str">
        <f>LOOKUP(G14,Paramètres!$A$1:$B$20)</f>
        <v>B1</v>
      </c>
      <c r="I14" s="37">
        <f t="shared" si="0"/>
        <v>6</v>
      </c>
      <c r="J14" s="116">
        <v>607</v>
      </c>
      <c r="K14" s="38" t="s">
        <v>194</v>
      </c>
      <c r="L14" s="38"/>
      <c r="M14" s="52"/>
      <c r="N14" s="52"/>
      <c r="O14" s="77" t="str">
        <f t="shared" si="1"/>
        <v>50F</v>
      </c>
      <c r="P14" s="91">
        <f t="shared" si="2"/>
        <v>50000000</v>
      </c>
      <c r="Q14" s="91">
        <f t="shared" si="2"/>
        <v>0</v>
      </c>
      <c r="R14" s="91">
        <f t="shared" si="2"/>
        <v>0</v>
      </c>
      <c r="S14" s="91">
        <f t="shared" si="2"/>
        <v>0</v>
      </c>
      <c r="T14" s="91">
        <f t="shared" si="3"/>
        <v>50000000</v>
      </c>
      <c r="U14" s="92" t="str">
        <f t="shared" si="4"/>
        <v>50F</v>
      </c>
      <c r="V14" s="93">
        <f t="shared" si="5"/>
        <v>0</v>
      </c>
      <c r="W14" s="92" t="str">
        <f t="shared" si="6"/>
        <v>50F</v>
      </c>
      <c r="X14" s="93">
        <f t="shared" si="7"/>
        <v>0</v>
      </c>
      <c r="Y14" s="36" t="str">
        <f ca="1">LOOKUP(G14,Paramètres!$A$1:$A$20,Paramètres!$C$1:$C$21)</f>
        <v>-11</v>
      </c>
      <c r="Z14" s="25">
        <v>2006</v>
      </c>
      <c r="AA14" s="25" t="s">
        <v>1156</v>
      </c>
      <c r="AB14" s="59" t="s">
        <v>3253</v>
      </c>
      <c r="AC14" s="42"/>
      <c r="AD14" s="42" t="str">
        <f>IF(ISNA(VLOOKUP(D14,'Liste en forme Filles'!$C:$C,1,FALSE)),"","*")</f>
        <v>*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</row>
    <row r="15" spans="1:46" s="15" customFormat="1" x14ac:dyDescent="0.35">
      <c r="A15" s="106"/>
      <c r="B15" s="261" t="s">
        <v>1118</v>
      </c>
      <c r="C15" s="261" t="s">
        <v>515</v>
      </c>
      <c r="D15" s="148" t="s">
        <v>2415</v>
      </c>
      <c r="E15" s="79" t="s">
        <v>60</v>
      </c>
      <c r="F15" s="97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80">
        <f>LOOKUP(Z15-Paramètres!$E$1,Paramètres!$A$1:$A$20)</f>
        <v>-10</v>
      </c>
      <c r="H15" s="80" t="str">
        <f>LOOKUP(G15,Paramètres!$A$1:$B$20)</f>
        <v>B1</v>
      </c>
      <c r="I15" s="81">
        <f t="shared" si="0"/>
        <v>6</v>
      </c>
      <c r="J15" s="120">
        <v>675</v>
      </c>
      <c r="K15" s="87" t="s">
        <v>72</v>
      </c>
      <c r="L15" s="87"/>
      <c r="M15" s="87"/>
      <c r="N15" s="87"/>
      <c r="O15" s="80" t="str">
        <f t="shared" si="1"/>
        <v>30F</v>
      </c>
      <c r="P15" s="83">
        <f t="shared" si="2"/>
        <v>30000000</v>
      </c>
      <c r="Q15" s="83">
        <f t="shared" si="2"/>
        <v>0</v>
      </c>
      <c r="R15" s="83">
        <f t="shared" si="2"/>
        <v>0</v>
      </c>
      <c r="S15" s="83">
        <f t="shared" si="2"/>
        <v>0</v>
      </c>
      <c r="T15" s="83">
        <f t="shared" si="3"/>
        <v>30000000</v>
      </c>
      <c r="U15" s="84" t="str">
        <f t="shared" si="4"/>
        <v>30F</v>
      </c>
      <c r="V15" s="85">
        <f t="shared" si="5"/>
        <v>0</v>
      </c>
      <c r="W15" s="84" t="str">
        <f t="shared" si="6"/>
        <v>30F</v>
      </c>
      <c r="X15" s="85">
        <f t="shared" si="7"/>
        <v>0</v>
      </c>
      <c r="Y15" s="36" t="str">
        <f ca="1">LOOKUP(G15,Paramètres!$A$1:$A$20,Paramètres!$C$1:$C$21)</f>
        <v>-11</v>
      </c>
      <c r="Z15" s="11">
        <v>2006</v>
      </c>
      <c r="AA15" s="11" t="s">
        <v>1156</v>
      </c>
      <c r="AB15" s="59" t="s">
        <v>3253</v>
      </c>
      <c r="AC15" s="42"/>
      <c r="AD15" s="42" t="str">
        <f>IF(ISNA(VLOOKUP(D15,'Liste en forme Filles'!$C:$C,1,FALSE)),"","*")</f>
        <v>*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</row>
    <row r="16" spans="1:46" s="15" customFormat="1" x14ac:dyDescent="0.35">
      <c r="A16" s="44"/>
      <c r="B16" s="261" t="s">
        <v>513</v>
      </c>
      <c r="C16" s="261" t="s">
        <v>162</v>
      </c>
      <c r="D16" s="148" t="s">
        <v>2416</v>
      </c>
      <c r="E16" s="79" t="s">
        <v>1120</v>
      </c>
      <c r="F16" s="97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80">
        <f>LOOKUP(Z16-Paramètres!$E$1,Paramètres!$A$1:$A$20)</f>
        <v>-11</v>
      </c>
      <c r="H16" s="80" t="str">
        <f>LOOKUP(G16,Paramètres!$A$1:$B$20)</f>
        <v>B2</v>
      </c>
      <c r="I16" s="81">
        <f t="shared" si="0"/>
        <v>5</v>
      </c>
      <c r="J16" s="120">
        <v>534</v>
      </c>
      <c r="K16" s="87" t="s">
        <v>192</v>
      </c>
      <c r="L16" s="87"/>
      <c r="M16" s="87"/>
      <c r="N16" s="87"/>
      <c r="O16" s="80" t="str">
        <f t="shared" si="1"/>
        <v>20F</v>
      </c>
      <c r="P16" s="83">
        <f t="shared" si="2"/>
        <v>20000000</v>
      </c>
      <c r="Q16" s="83">
        <f t="shared" si="2"/>
        <v>0</v>
      </c>
      <c r="R16" s="83">
        <f t="shared" si="2"/>
        <v>0</v>
      </c>
      <c r="S16" s="83">
        <f t="shared" si="2"/>
        <v>0</v>
      </c>
      <c r="T16" s="83">
        <f t="shared" si="3"/>
        <v>20000000</v>
      </c>
      <c r="U16" s="84" t="str">
        <f t="shared" si="4"/>
        <v>20F</v>
      </c>
      <c r="V16" s="85">
        <f t="shared" si="5"/>
        <v>0</v>
      </c>
      <c r="W16" s="84" t="str">
        <f t="shared" si="6"/>
        <v>20F</v>
      </c>
      <c r="X16" s="85">
        <f t="shared" si="7"/>
        <v>0</v>
      </c>
      <c r="Y16" s="36" t="str">
        <f ca="1">LOOKUP(G16,Paramètres!$A$1:$A$20,Paramètres!$C$1:$C$21)</f>
        <v>-11</v>
      </c>
      <c r="Z16" s="11">
        <v>2005</v>
      </c>
      <c r="AA16" s="11" t="s">
        <v>1156</v>
      </c>
      <c r="AB16" s="59" t="s">
        <v>3380</v>
      </c>
      <c r="AC16" s="42"/>
      <c r="AD16" s="42" t="str">
        <f>IF(ISNA(VLOOKUP(D16,'Liste en forme Filles'!$C:$C,1,FALSE)),"","*")</f>
        <v>*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</row>
    <row r="17" spans="1:46" s="15" customFormat="1" x14ac:dyDescent="0.35">
      <c r="A17" s="60"/>
      <c r="B17" s="46" t="s">
        <v>1050</v>
      </c>
      <c r="C17" s="46" t="s">
        <v>1048</v>
      </c>
      <c r="D17" s="136" t="s">
        <v>2431</v>
      </c>
      <c r="E17" s="45" t="s">
        <v>855</v>
      </c>
      <c r="F17" s="97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80">
        <f>LOOKUP(Z17-Paramètres!$E$1,Paramètres!$A$1:$A$20)</f>
        <v>-11</v>
      </c>
      <c r="H17" s="80" t="str">
        <f>LOOKUP(G17,Paramètres!$A$1:$B$20)</f>
        <v>B2</v>
      </c>
      <c r="I17" s="37">
        <f t="shared" si="0"/>
        <v>5</v>
      </c>
      <c r="J17" s="116">
        <v>506</v>
      </c>
      <c r="K17" s="2" t="s">
        <v>196</v>
      </c>
      <c r="L17" s="2"/>
      <c r="M17" s="2"/>
      <c r="N17" s="2"/>
      <c r="O17" s="77" t="str">
        <f t="shared" si="1"/>
        <v>10F</v>
      </c>
      <c r="P17" s="91">
        <f t="shared" si="2"/>
        <v>10000000</v>
      </c>
      <c r="Q17" s="91">
        <f t="shared" si="2"/>
        <v>0</v>
      </c>
      <c r="R17" s="91">
        <f t="shared" si="2"/>
        <v>0</v>
      </c>
      <c r="S17" s="91">
        <f t="shared" si="2"/>
        <v>0</v>
      </c>
      <c r="T17" s="91">
        <f t="shared" si="3"/>
        <v>10000000</v>
      </c>
      <c r="U17" s="92" t="str">
        <f t="shared" si="4"/>
        <v>10F</v>
      </c>
      <c r="V17" s="93">
        <f t="shared" si="5"/>
        <v>0</v>
      </c>
      <c r="W17" s="92" t="str">
        <f t="shared" si="6"/>
        <v>10F</v>
      </c>
      <c r="X17" s="93">
        <f t="shared" si="7"/>
        <v>0</v>
      </c>
      <c r="Y17" s="36" t="str">
        <f ca="1">LOOKUP(G17,Paramètres!$A$1:$A$20,Paramètres!$C$1:$C$21)</f>
        <v>-11</v>
      </c>
      <c r="Z17" s="25">
        <v>2005</v>
      </c>
      <c r="AA17" s="25" t="s">
        <v>1156</v>
      </c>
      <c r="AB17" s="59" t="s">
        <v>3383</v>
      </c>
      <c r="AC17" s="42"/>
      <c r="AD17" s="42" t="str">
        <f>IF(ISNA(VLOOKUP(D17,'Liste en forme Filles'!$C:$C,1,FALSE)),"","*")</f>
        <v>*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</row>
    <row r="18" spans="1:46" s="15" customFormat="1" x14ac:dyDescent="0.35">
      <c r="A18" s="60"/>
      <c r="B18" s="260" t="s">
        <v>524</v>
      </c>
      <c r="C18" s="260" t="s">
        <v>1061</v>
      </c>
      <c r="D18" s="136" t="s">
        <v>2441</v>
      </c>
      <c r="E18" s="45" t="s">
        <v>1015</v>
      </c>
      <c r="F18" s="97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80">
        <f>LOOKUP(Z18-Paramètres!$E$1,Paramètres!$A$1:$A$20)</f>
        <v>-9</v>
      </c>
      <c r="H18" s="80" t="str">
        <f>LOOKUP(G18,Paramètres!$A$1:$B$20)</f>
        <v>P</v>
      </c>
      <c r="I18" s="37">
        <f t="shared" si="0"/>
        <v>5</v>
      </c>
      <c r="J18" s="116">
        <v>548</v>
      </c>
      <c r="K18" s="2" t="s">
        <v>225</v>
      </c>
      <c r="L18" s="2"/>
      <c r="M18" s="2"/>
      <c r="N18" s="2"/>
      <c r="O18" s="77" t="str">
        <f t="shared" si="1"/>
        <v>1F</v>
      </c>
      <c r="P18" s="91">
        <f t="shared" si="2"/>
        <v>1000000</v>
      </c>
      <c r="Q18" s="91">
        <f t="shared" si="2"/>
        <v>0</v>
      </c>
      <c r="R18" s="91">
        <f t="shared" si="2"/>
        <v>0</v>
      </c>
      <c r="S18" s="91">
        <f t="shared" si="2"/>
        <v>0</v>
      </c>
      <c r="T18" s="91">
        <f t="shared" si="3"/>
        <v>1000000</v>
      </c>
      <c r="U18" s="92" t="str">
        <f t="shared" si="4"/>
        <v>1F</v>
      </c>
      <c r="V18" s="93">
        <f t="shared" si="5"/>
        <v>0</v>
      </c>
      <c r="W18" s="92" t="str">
        <f t="shared" si="6"/>
        <v>1F</v>
      </c>
      <c r="X18" s="93">
        <f t="shared" si="7"/>
        <v>0</v>
      </c>
      <c r="Y18" s="36" t="str">
        <f ca="1">LOOKUP(G18,Paramètres!$A$1:$A$20,Paramètres!$C$1:$C$21)</f>
        <v>-11</v>
      </c>
      <c r="Z18" s="25">
        <v>2007</v>
      </c>
      <c r="AA18" s="25" t="s">
        <v>1156</v>
      </c>
      <c r="AB18" s="59" t="s">
        <v>3381</v>
      </c>
      <c r="AC18" s="42"/>
      <c r="AD18" s="42" t="str">
        <f>IF(ISNA(VLOOKUP(D18,'Liste en forme Filles'!$C:$C,1,FALSE)),"","*")</f>
        <v>*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</row>
    <row r="19" spans="1:46" s="15" customFormat="1" x14ac:dyDescent="0.35">
      <c r="A19" s="60"/>
      <c r="B19" s="46" t="s">
        <v>1082</v>
      </c>
      <c r="C19" s="46" t="s">
        <v>413</v>
      </c>
      <c r="D19" s="136" t="s">
        <v>2439</v>
      </c>
      <c r="E19" s="45" t="s">
        <v>1017</v>
      </c>
      <c r="F19" s="97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80">
        <f>LOOKUP(Z19-Paramètres!$E$1,Paramètres!$A$1:$A$20)</f>
        <v>-9</v>
      </c>
      <c r="H19" s="80" t="str">
        <f>LOOKUP(G19,Paramètres!$A$1:$B$20)</f>
        <v>P</v>
      </c>
      <c r="I19" s="37">
        <f t="shared" si="0"/>
        <v>5</v>
      </c>
      <c r="J19" s="116">
        <v>500</v>
      </c>
      <c r="K19" s="2" t="s">
        <v>73</v>
      </c>
      <c r="L19" s="2"/>
      <c r="M19" s="2"/>
      <c r="N19" s="2"/>
      <c r="O19" s="77" t="str">
        <f t="shared" si="1"/>
        <v>80G</v>
      </c>
      <c r="P19" s="91">
        <f t="shared" si="2"/>
        <v>800000</v>
      </c>
      <c r="Q19" s="91">
        <f t="shared" si="2"/>
        <v>0</v>
      </c>
      <c r="R19" s="91">
        <f t="shared" si="2"/>
        <v>0</v>
      </c>
      <c r="S19" s="91">
        <f t="shared" si="2"/>
        <v>0</v>
      </c>
      <c r="T19" s="91">
        <f t="shared" si="3"/>
        <v>800000</v>
      </c>
      <c r="U19" s="92" t="str">
        <f t="shared" si="4"/>
        <v>80G</v>
      </c>
      <c r="V19" s="93">
        <f t="shared" si="5"/>
        <v>0</v>
      </c>
      <c r="W19" s="92" t="str">
        <f t="shared" si="6"/>
        <v>80G</v>
      </c>
      <c r="X19" s="93">
        <f t="shared" si="7"/>
        <v>0</v>
      </c>
      <c r="Y19" s="36" t="str">
        <f ca="1">LOOKUP(G19,Paramètres!$A$1:$A$20,Paramètres!$C$1:$C$21)</f>
        <v>-11</v>
      </c>
      <c r="Z19" s="25">
        <v>2007</v>
      </c>
      <c r="AA19" s="25" t="s">
        <v>1156</v>
      </c>
      <c r="AB19" s="59"/>
      <c r="AC19" s="42"/>
      <c r="AD19" s="42" t="str">
        <f>IF(ISNA(VLOOKUP(D19,'Liste en forme Filles'!$C:$C,1,FALSE)),"","*")</f>
        <v>*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15" customFormat="1" x14ac:dyDescent="0.35">
      <c r="A20" s="60"/>
      <c r="B20" s="46" t="s">
        <v>1080</v>
      </c>
      <c r="C20" s="46" t="s">
        <v>157</v>
      </c>
      <c r="D20" s="136" t="s">
        <v>2440</v>
      </c>
      <c r="E20" s="45" t="s">
        <v>1015</v>
      </c>
      <c r="F20" s="97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Franche-Comté</v>
      </c>
      <c r="G20" s="80">
        <f>LOOKUP(Z20-Paramètres!$E$1,Paramètres!$A$1:$A$20)</f>
        <v>-10</v>
      </c>
      <c r="H20" s="80" t="str">
        <f>LOOKUP(G20,Paramètres!$A$1:$B$20)</f>
        <v>B1</v>
      </c>
      <c r="I20" s="37">
        <f t="shared" si="0"/>
        <v>5</v>
      </c>
      <c r="J20" s="116">
        <v>500</v>
      </c>
      <c r="K20" s="2" t="s">
        <v>236</v>
      </c>
      <c r="L20" s="2"/>
      <c r="M20" s="2"/>
      <c r="N20" s="2"/>
      <c r="O20" s="77" t="str">
        <f t="shared" si="1"/>
        <v>65G</v>
      </c>
      <c r="P20" s="91">
        <f t="shared" si="2"/>
        <v>650000</v>
      </c>
      <c r="Q20" s="91">
        <f t="shared" si="2"/>
        <v>0</v>
      </c>
      <c r="R20" s="91">
        <f t="shared" si="2"/>
        <v>0</v>
      </c>
      <c r="S20" s="91">
        <f t="shared" si="2"/>
        <v>0</v>
      </c>
      <c r="T20" s="91">
        <f t="shared" si="3"/>
        <v>650000</v>
      </c>
      <c r="U20" s="92" t="str">
        <f t="shared" si="4"/>
        <v>65G</v>
      </c>
      <c r="V20" s="93">
        <f t="shared" si="5"/>
        <v>0</v>
      </c>
      <c r="W20" s="92" t="str">
        <f t="shared" si="6"/>
        <v>65G</v>
      </c>
      <c r="X20" s="93">
        <f t="shared" si="7"/>
        <v>0</v>
      </c>
      <c r="Y20" s="36" t="str">
        <f ca="1">LOOKUP(G20,Paramètres!$A$1:$A$20,Paramètres!$C$1:$C$21)</f>
        <v>-11</v>
      </c>
      <c r="Z20" s="25">
        <v>2006</v>
      </c>
      <c r="AA20" s="25" t="s">
        <v>1156</v>
      </c>
      <c r="AB20" s="59"/>
      <c r="AC20" s="42"/>
      <c r="AD20" s="42" t="str">
        <f>IF(ISNA(VLOOKUP(D20,'Liste en forme Filles'!$C:$C,1,FALSE)),"","*")</f>
        <v>*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</row>
    <row r="21" spans="1:46" s="15" customFormat="1" x14ac:dyDescent="0.35">
      <c r="A21" s="60"/>
      <c r="B21" s="46" t="s">
        <v>2356</v>
      </c>
      <c r="C21" s="46" t="s">
        <v>2352</v>
      </c>
      <c r="D21" s="136" t="s">
        <v>2462</v>
      </c>
      <c r="E21" s="45" t="s">
        <v>842</v>
      </c>
      <c r="F21" s="97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Franche-Comté</v>
      </c>
      <c r="G21" s="80">
        <f>LOOKUP(Z21-Paramètres!$E$1,Paramètres!$A$1:$A$20)</f>
        <v>-10</v>
      </c>
      <c r="H21" s="80" t="str">
        <f>LOOKUP(G21,Paramètres!$A$1:$B$20)</f>
        <v>B1</v>
      </c>
      <c r="I21" s="37">
        <f t="shared" si="0"/>
        <v>5</v>
      </c>
      <c r="J21" s="116">
        <v>500</v>
      </c>
      <c r="K21" s="2" t="s">
        <v>193</v>
      </c>
      <c r="L21" s="2"/>
      <c r="M21" s="2"/>
      <c r="N21" s="2"/>
      <c r="O21" s="77" t="str">
        <f t="shared" si="1"/>
        <v>50G</v>
      </c>
      <c r="P21" s="91">
        <f t="shared" si="2"/>
        <v>500000</v>
      </c>
      <c r="Q21" s="91">
        <f t="shared" si="2"/>
        <v>0</v>
      </c>
      <c r="R21" s="91">
        <f t="shared" si="2"/>
        <v>0</v>
      </c>
      <c r="S21" s="91">
        <f t="shared" si="2"/>
        <v>0</v>
      </c>
      <c r="T21" s="91">
        <f t="shared" si="3"/>
        <v>500000</v>
      </c>
      <c r="U21" s="92" t="str">
        <f t="shared" si="4"/>
        <v>50G</v>
      </c>
      <c r="V21" s="93">
        <f t="shared" si="5"/>
        <v>0</v>
      </c>
      <c r="W21" s="92" t="str">
        <f t="shared" si="6"/>
        <v>50G</v>
      </c>
      <c r="X21" s="93">
        <f t="shared" si="7"/>
        <v>0</v>
      </c>
      <c r="Y21" s="36" t="str">
        <f ca="1">LOOKUP(G21,Paramètres!$A$1:$A$20,Paramètres!$C$1:$C$21)</f>
        <v>-11</v>
      </c>
      <c r="Z21" s="25">
        <v>2006</v>
      </c>
      <c r="AA21" s="25" t="s">
        <v>1156</v>
      </c>
      <c r="AB21" s="59"/>
      <c r="AC21" s="42"/>
      <c r="AD21" s="42" t="str">
        <f>IF(ISNA(VLOOKUP(D21,'Liste en forme Filles'!$C:$C,1,FALSE)),"","*")</f>
        <v>*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6" s="15" customFormat="1" x14ac:dyDescent="0.35">
      <c r="A22" s="60"/>
      <c r="B22" s="46" t="s">
        <v>2377</v>
      </c>
      <c r="C22" s="46" t="s">
        <v>3045</v>
      </c>
      <c r="D22" s="136" t="s">
        <v>3081</v>
      </c>
      <c r="E22" s="45" t="s">
        <v>2984</v>
      </c>
      <c r="F22" s="97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Franche-Comté</v>
      </c>
      <c r="G22" s="80">
        <f>LOOKUP(Z22-Paramètres!$E$1,Paramètres!$A$1:$A$20)</f>
        <v>-9</v>
      </c>
      <c r="H22" s="80" t="str">
        <f>LOOKUP(G22,Paramètres!$A$1:$B$20)</f>
        <v>P</v>
      </c>
      <c r="I22" s="37">
        <f t="shared" si="0"/>
        <v>5</v>
      </c>
      <c r="J22" s="116">
        <v>500</v>
      </c>
      <c r="K22" s="2" t="s">
        <v>237</v>
      </c>
      <c r="L22" s="2"/>
      <c r="M22" s="2"/>
      <c r="N22" s="2"/>
      <c r="O22" s="77" t="str">
        <f t="shared" si="1"/>
        <v>40G</v>
      </c>
      <c r="P22" s="91">
        <f t="shared" si="2"/>
        <v>400000</v>
      </c>
      <c r="Q22" s="91">
        <f t="shared" si="2"/>
        <v>0</v>
      </c>
      <c r="R22" s="91">
        <f t="shared" si="2"/>
        <v>0</v>
      </c>
      <c r="S22" s="91">
        <f t="shared" si="2"/>
        <v>0</v>
      </c>
      <c r="T22" s="91">
        <f t="shared" si="3"/>
        <v>400000</v>
      </c>
      <c r="U22" s="92" t="str">
        <f t="shared" si="4"/>
        <v>40G</v>
      </c>
      <c r="V22" s="93">
        <f t="shared" si="5"/>
        <v>0</v>
      </c>
      <c r="W22" s="92" t="str">
        <f t="shared" si="6"/>
        <v>40G</v>
      </c>
      <c r="X22" s="93">
        <f t="shared" si="7"/>
        <v>0</v>
      </c>
      <c r="Y22" s="36" t="str">
        <f ca="1">LOOKUP(G22,Paramètres!$A$1:$A$20,Paramètres!$C$1:$C$21)</f>
        <v>-11</v>
      </c>
      <c r="Z22" s="25">
        <v>2007</v>
      </c>
      <c r="AA22" s="25" t="s">
        <v>1156</v>
      </c>
      <c r="AB22" s="59"/>
      <c r="AC22" s="42"/>
      <c r="AD22" s="42" t="str">
        <f>IF(ISNA(VLOOKUP(D22,'Liste en forme Filles'!$C:$C,1,FALSE)),"","*")</f>
        <v>*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</row>
    <row r="23" spans="1:46" s="15" customFormat="1" x14ac:dyDescent="0.35">
      <c r="A23" s="60"/>
      <c r="B23" s="114" t="s">
        <v>514</v>
      </c>
      <c r="C23" s="114" t="s">
        <v>485</v>
      </c>
      <c r="D23" s="149" t="s">
        <v>2418</v>
      </c>
      <c r="E23" s="79" t="s">
        <v>58</v>
      </c>
      <c r="F23" s="97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Franche-Comté</v>
      </c>
      <c r="G23" s="80">
        <f>LOOKUP(Z23-Paramètres!$E$1,Paramètres!$A$1:$A$20)</f>
        <v>-9</v>
      </c>
      <c r="H23" s="80" t="str">
        <f>LOOKUP(G23,Paramètres!$A$1:$B$20)</f>
        <v>P</v>
      </c>
      <c r="I23" s="81">
        <f t="shared" si="0"/>
        <v>5</v>
      </c>
      <c r="J23" s="120">
        <v>500</v>
      </c>
      <c r="K23" s="82" t="s">
        <v>180</v>
      </c>
      <c r="L23" s="87"/>
      <c r="M23" s="87"/>
      <c r="N23" s="87"/>
      <c r="O23" s="80" t="str">
        <f t="shared" si="1"/>
        <v>30G</v>
      </c>
      <c r="P23" s="83">
        <f t="shared" si="2"/>
        <v>300000</v>
      </c>
      <c r="Q23" s="83">
        <f t="shared" si="2"/>
        <v>0</v>
      </c>
      <c r="R23" s="83">
        <f t="shared" si="2"/>
        <v>0</v>
      </c>
      <c r="S23" s="83">
        <f t="shared" si="2"/>
        <v>0</v>
      </c>
      <c r="T23" s="83">
        <f t="shared" si="3"/>
        <v>300000</v>
      </c>
      <c r="U23" s="84" t="str">
        <f t="shared" si="4"/>
        <v>30G</v>
      </c>
      <c r="V23" s="85">
        <f t="shared" si="5"/>
        <v>0</v>
      </c>
      <c r="W23" s="84" t="str">
        <f t="shared" si="6"/>
        <v>30G</v>
      </c>
      <c r="X23" s="85">
        <f t="shared" si="7"/>
        <v>0</v>
      </c>
      <c r="Y23" s="36" t="str">
        <f ca="1">LOOKUP(G23,Paramètres!$A$1:$A$20,Paramètres!$C$1:$C$21)</f>
        <v>-11</v>
      </c>
      <c r="Z23" s="11">
        <v>2007</v>
      </c>
      <c r="AA23" s="11" t="s">
        <v>1156</v>
      </c>
      <c r="AB23" s="59"/>
      <c r="AC23" s="42"/>
      <c r="AD23" s="42" t="str">
        <f>IF(ISNA(VLOOKUP(D23,'Liste en forme Filles'!$C:$C,1,FALSE)),"","*")</f>
        <v>*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</row>
    <row r="24" spans="1:46" s="15" customFormat="1" x14ac:dyDescent="0.35">
      <c r="A24" s="60"/>
      <c r="B24" s="46" t="s">
        <v>2354</v>
      </c>
      <c r="C24" s="46" t="s">
        <v>2349</v>
      </c>
      <c r="D24" s="136" t="s">
        <v>2463</v>
      </c>
      <c r="E24" s="45" t="s">
        <v>842</v>
      </c>
      <c r="F24" s="97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Franche-Comté</v>
      </c>
      <c r="G24" s="80">
        <f>LOOKUP(Z24-Paramètres!$E$1,Paramètres!$A$1:$A$20)</f>
        <v>-10</v>
      </c>
      <c r="H24" s="80" t="str">
        <f>LOOKUP(G24,Paramètres!$A$1:$B$20)</f>
        <v>B1</v>
      </c>
      <c r="I24" s="37">
        <f t="shared" si="0"/>
        <v>5</v>
      </c>
      <c r="J24" s="116">
        <v>500</v>
      </c>
      <c r="K24" s="2" t="s">
        <v>198</v>
      </c>
      <c r="L24" s="2"/>
      <c r="M24" s="2"/>
      <c r="N24" s="2"/>
      <c r="O24" s="77" t="str">
        <f t="shared" si="1"/>
        <v>20G</v>
      </c>
      <c r="P24" s="91">
        <f t="shared" si="2"/>
        <v>200000</v>
      </c>
      <c r="Q24" s="91">
        <f t="shared" si="2"/>
        <v>0</v>
      </c>
      <c r="R24" s="91">
        <f t="shared" si="2"/>
        <v>0</v>
      </c>
      <c r="S24" s="91">
        <f t="shared" si="2"/>
        <v>0</v>
      </c>
      <c r="T24" s="91">
        <f t="shared" si="3"/>
        <v>200000</v>
      </c>
      <c r="U24" s="92" t="str">
        <f t="shared" si="4"/>
        <v>20G</v>
      </c>
      <c r="V24" s="93">
        <f t="shared" si="5"/>
        <v>0</v>
      </c>
      <c r="W24" s="92" t="str">
        <f t="shared" si="6"/>
        <v>20G</v>
      </c>
      <c r="X24" s="93">
        <f t="shared" si="7"/>
        <v>0</v>
      </c>
      <c r="Y24" s="36" t="str">
        <f ca="1">LOOKUP(G24,Paramètres!$A$1:$A$20,Paramètres!$C$1:$C$21)</f>
        <v>-11</v>
      </c>
      <c r="Z24" s="25">
        <v>2006</v>
      </c>
      <c r="AA24" s="25" t="s">
        <v>1156</v>
      </c>
      <c r="AB24" s="59"/>
      <c r="AC24" s="42"/>
      <c r="AD24" s="42" t="str">
        <f>IF(ISNA(VLOOKUP(D24,'Liste en forme Filles'!$C:$C,1,FALSE)),"","*")</f>
        <v>*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15" customFormat="1" x14ac:dyDescent="0.35">
      <c r="A25" s="60"/>
      <c r="B25" s="46" t="s">
        <v>291</v>
      </c>
      <c r="C25" s="46" t="s">
        <v>3047</v>
      </c>
      <c r="D25" s="136" t="s">
        <v>3079</v>
      </c>
      <c r="E25" s="45" t="s">
        <v>60</v>
      </c>
      <c r="F25" s="97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Paramètres!$E$3=Paramètres!$A$23,"Besançon",IF(Paramètres!$E$3=Paramètres!$A$24,"Doubs","Franche-Comté")))))))</f>
        <v>Franche-Comté</v>
      </c>
      <c r="G25" s="80">
        <f>LOOKUP(Z25-Paramètres!$E$1,Paramètres!$A$1:$A$20)</f>
        <v>-10</v>
      </c>
      <c r="H25" s="80" t="str">
        <f>LOOKUP(G25,Paramètres!$A$1:$B$20)</f>
        <v>B1</v>
      </c>
      <c r="I25" s="37">
        <f t="shared" si="0"/>
        <v>5</v>
      </c>
      <c r="J25" s="116">
        <v>500</v>
      </c>
      <c r="K25" s="2" t="s">
        <v>238</v>
      </c>
      <c r="L25" s="2"/>
      <c r="M25" s="2"/>
      <c r="N25" s="2"/>
      <c r="O25" s="77" t="str">
        <f t="shared" si="1"/>
        <v>15G</v>
      </c>
      <c r="P25" s="91">
        <f t="shared" si="2"/>
        <v>150000</v>
      </c>
      <c r="Q25" s="91">
        <f t="shared" si="2"/>
        <v>0</v>
      </c>
      <c r="R25" s="91">
        <f t="shared" si="2"/>
        <v>0</v>
      </c>
      <c r="S25" s="91">
        <f t="shared" si="2"/>
        <v>0</v>
      </c>
      <c r="T25" s="91">
        <f t="shared" si="3"/>
        <v>150000</v>
      </c>
      <c r="U25" s="92" t="str">
        <f t="shared" si="4"/>
        <v>15G</v>
      </c>
      <c r="V25" s="93">
        <f t="shared" si="5"/>
        <v>0</v>
      </c>
      <c r="W25" s="92" t="str">
        <f t="shared" si="6"/>
        <v>15G</v>
      </c>
      <c r="X25" s="93">
        <f t="shared" si="7"/>
        <v>0</v>
      </c>
      <c r="Y25" s="36" t="str">
        <f ca="1">LOOKUP(G25,Paramètres!$A$1:$A$20,Paramètres!$C$1:$C$21)</f>
        <v>-11</v>
      </c>
      <c r="Z25" s="25">
        <v>2006</v>
      </c>
      <c r="AA25" s="25" t="s">
        <v>1156</v>
      </c>
      <c r="AB25" s="59"/>
      <c r="AC25" s="42"/>
      <c r="AD25" s="42" t="str">
        <f>IF(ISNA(VLOOKUP(D25,'Liste en forme Filles'!$C:$C,1,FALSE)),"","*")</f>
        <v>*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46" s="15" customFormat="1" x14ac:dyDescent="0.35">
      <c r="A26" s="60"/>
      <c r="B26" s="46" t="s">
        <v>2344</v>
      </c>
      <c r="C26" s="46" t="s">
        <v>710</v>
      </c>
      <c r="D26" s="136" t="s">
        <v>2465</v>
      </c>
      <c r="E26" s="45" t="s">
        <v>672</v>
      </c>
      <c r="F26" s="9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Paramètres!$E$3=Paramètres!$A$23,"Besançon",IF(Paramètres!$E$3=Paramètres!$A$24,"Doubs","Franche-Comté")))))))</f>
        <v>Franche-Comté</v>
      </c>
      <c r="G26" s="80">
        <f>LOOKUP(Z26-Paramètres!$E$1,Paramètres!$A$1:$A$20)</f>
        <v>-9</v>
      </c>
      <c r="H26" s="80" t="str">
        <f>LOOKUP(G26,Paramètres!$A$1:$B$20)</f>
        <v>P</v>
      </c>
      <c r="I26" s="37">
        <f t="shared" si="0"/>
        <v>5</v>
      </c>
      <c r="J26" s="116">
        <v>500</v>
      </c>
      <c r="K26" s="2" t="s">
        <v>199</v>
      </c>
      <c r="L26" s="2"/>
      <c r="M26" s="2"/>
      <c r="N26" s="2"/>
      <c r="O26" s="77" t="str">
        <f t="shared" si="1"/>
        <v>10G</v>
      </c>
      <c r="P26" s="91">
        <f t="shared" si="2"/>
        <v>100000</v>
      </c>
      <c r="Q26" s="91">
        <f t="shared" si="2"/>
        <v>0</v>
      </c>
      <c r="R26" s="91">
        <f t="shared" si="2"/>
        <v>0</v>
      </c>
      <c r="S26" s="91">
        <f t="shared" si="2"/>
        <v>0</v>
      </c>
      <c r="T26" s="91">
        <f t="shared" si="3"/>
        <v>100000</v>
      </c>
      <c r="U26" s="92" t="str">
        <f t="shared" si="4"/>
        <v>10G</v>
      </c>
      <c r="V26" s="93">
        <f t="shared" si="5"/>
        <v>0</v>
      </c>
      <c r="W26" s="92" t="str">
        <f t="shared" si="6"/>
        <v>10G</v>
      </c>
      <c r="X26" s="93">
        <f t="shared" si="7"/>
        <v>0</v>
      </c>
      <c r="Y26" s="36" t="str">
        <f ca="1">LOOKUP(G26,Paramètres!$A$1:$A$20,Paramètres!$C$1:$C$21)</f>
        <v>-11</v>
      </c>
      <c r="Z26" s="25">
        <v>2007</v>
      </c>
      <c r="AA26" s="25" t="s">
        <v>1156</v>
      </c>
      <c r="AB26" s="59"/>
      <c r="AC26" s="42"/>
      <c r="AD26" s="42" t="str">
        <f>IF(ISNA(VLOOKUP(D26,'Liste en forme Filles'!$C:$C,1,FALSE)),"","*")</f>
        <v>*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s="15" customFormat="1" x14ac:dyDescent="0.35">
      <c r="A27" s="60"/>
      <c r="B27" s="46" t="s">
        <v>1040</v>
      </c>
      <c r="C27" s="46" t="s">
        <v>2349</v>
      </c>
      <c r="D27" s="136" t="s">
        <v>3093</v>
      </c>
      <c r="E27" s="45" t="s">
        <v>842</v>
      </c>
      <c r="F27" s="97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Paramètres!$E$3=Paramètres!$A$23,"Besançon",IF(Paramètres!$E$3=Paramètres!$A$24,"Doubs","Franche-Comté")))))))</f>
        <v>Franche-Comté</v>
      </c>
      <c r="G27" s="80">
        <f>LOOKUP(Z27-Paramètres!$E$1,Paramètres!$A$1:$A$20)</f>
        <v>-9</v>
      </c>
      <c r="H27" s="80" t="str">
        <f>LOOKUP(G27,Paramètres!$A$1:$B$20)</f>
        <v>P</v>
      </c>
      <c r="I27" s="37">
        <f t="shared" si="0"/>
        <v>5</v>
      </c>
      <c r="J27" s="116">
        <v>500</v>
      </c>
      <c r="K27" s="2" t="s">
        <v>203</v>
      </c>
      <c r="L27" s="2"/>
      <c r="M27" s="2"/>
      <c r="N27" s="2"/>
      <c r="O27" s="77" t="str">
        <f t="shared" si="1"/>
        <v>5G</v>
      </c>
      <c r="P27" s="91">
        <f t="shared" si="2"/>
        <v>50000</v>
      </c>
      <c r="Q27" s="91">
        <f t="shared" si="2"/>
        <v>0</v>
      </c>
      <c r="R27" s="91">
        <f t="shared" si="2"/>
        <v>0</v>
      </c>
      <c r="S27" s="91">
        <f t="shared" si="2"/>
        <v>0</v>
      </c>
      <c r="T27" s="91">
        <f t="shared" si="3"/>
        <v>50000</v>
      </c>
      <c r="U27" s="92" t="str">
        <f t="shared" si="4"/>
        <v>5G</v>
      </c>
      <c r="V27" s="93">
        <f t="shared" si="5"/>
        <v>0</v>
      </c>
      <c r="W27" s="92" t="str">
        <f t="shared" si="6"/>
        <v>5G</v>
      </c>
      <c r="X27" s="93">
        <f t="shared" si="7"/>
        <v>0</v>
      </c>
      <c r="Y27" s="36" t="str">
        <f ca="1">LOOKUP(G27,Paramètres!$A$1:$A$20,Paramètres!$C$1:$C$21)</f>
        <v>-11</v>
      </c>
      <c r="Z27" s="25">
        <v>2008</v>
      </c>
      <c r="AA27" s="25" t="s">
        <v>1156</v>
      </c>
      <c r="AB27" s="59"/>
      <c r="AC27" s="42"/>
      <c r="AD27" s="42" t="str">
        <f>IF(ISNA(VLOOKUP(D27,'Liste en forme Filles'!$C:$C,1,FALSE)),"","*")</f>
        <v>*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15" customFormat="1" x14ac:dyDescent="0.35">
      <c r="A28" s="60"/>
      <c r="B28" s="262" t="s">
        <v>512</v>
      </c>
      <c r="C28" s="262" t="s">
        <v>167</v>
      </c>
      <c r="D28" s="148" t="s">
        <v>2420</v>
      </c>
      <c r="E28" s="79" t="s">
        <v>1120</v>
      </c>
      <c r="F28" s="97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Paramètres!$E$3=Paramètres!$A$23,"Besançon",IF(Paramètres!$E$3=Paramètres!$A$24,"Doubs","Franche-Comté")))))))</f>
        <v>Franche-Comté</v>
      </c>
      <c r="G28" s="80">
        <f>LOOKUP(Z28-Paramètres!$E$1,Paramètres!$A$1:$A$20)</f>
        <v>-11</v>
      </c>
      <c r="H28" s="80" t="str">
        <f>LOOKUP(G28,Paramètres!$A$1:$B$20)</f>
        <v>B2</v>
      </c>
      <c r="I28" s="81">
        <f t="shared" si="0"/>
        <v>5</v>
      </c>
      <c r="J28" s="120">
        <v>500</v>
      </c>
      <c r="K28" s="82" t="s">
        <v>204</v>
      </c>
      <c r="L28" s="87"/>
      <c r="M28" s="87"/>
      <c r="N28" s="87"/>
      <c r="O28" s="80" t="str">
        <f t="shared" si="1"/>
        <v>1G</v>
      </c>
      <c r="P28" s="83">
        <f t="shared" si="2"/>
        <v>10000</v>
      </c>
      <c r="Q28" s="83">
        <f t="shared" si="2"/>
        <v>0</v>
      </c>
      <c r="R28" s="83">
        <f t="shared" si="2"/>
        <v>0</v>
      </c>
      <c r="S28" s="83">
        <f t="shared" si="2"/>
        <v>0</v>
      </c>
      <c r="T28" s="83">
        <f t="shared" si="3"/>
        <v>10000</v>
      </c>
      <c r="U28" s="84" t="str">
        <f t="shared" si="4"/>
        <v>1G</v>
      </c>
      <c r="V28" s="85">
        <f t="shared" si="5"/>
        <v>0</v>
      </c>
      <c r="W28" s="84" t="str">
        <f t="shared" si="6"/>
        <v>1G</v>
      </c>
      <c r="X28" s="85">
        <f t="shared" si="7"/>
        <v>0</v>
      </c>
      <c r="Y28" s="36" t="str">
        <f ca="1">LOOKUP(G28,Paramètres!$A$1:$A$20,Paramètres!$C$1:$C$21)</f>
        <v>-11</v>
      </c>
      <c r="Z28" s="11">
        <v>2005</v>
      </c>
      <c r="AA28" s="11" t="s">
        <v>1156</v>
      </c>
      <c r="AB28" s="59"/>
      <c r="AC28" s="42"/>
      <c r="AD28" s="42" t="str">
        <f>IF(ISNA(VLOOKUP(D28,'Liste en forme Filles'!$C:$C,1,FALSE)),"","*")</f>
        <v>*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</row>
    <row r="29" spans="1:46" s="15" customFormat="1" x14ac:dyDescent="0.35">
      <c r="A29" s="60"/>
      <c r="B29" s="243" t="s">
        <v>3182</v>
      </c>
      <c r="C29" s="243" t="s">
        <v>3183</v>
      </c>
      <c r="D29" s="136" t="s">
        <v>3184</v>
      </c>
      <c r="E29" s="45" t="s">
        <v>56</v>
      </c>
      <c r="F29" s="97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Paramètres!$E$3=Paramètres!$A$23,"Besançon",IF(Paramètres!$E$3=Paramètres!$A$24,"Doubs","Franche-Comté")))))))</f>
        <v>Franche-Comté</v>
      </c>
      <c r="G29" s="80">
        <f>LOOKUP(Z29-Paramètres!$E$1,Paramètres!$A$1:$A$20)</f>
        <v>-9</v>
      </c>
      <c r="H29" s="80" t="str">
        <f>LOOKUP(G29,Paramètres!$A$1:$B$20)</f>
        <v>P</v>
      </c>
      <c r="I29" s="37">
        <f t="shared" si="0"/>
        <v>5</v>
      </c>
      <c r="J29" s="116">
        <v>500</v>
      </c>
      <c r="K29" s="2" t="s">
        <v>254</v>
      </c>
      <c r="L29" s="2"/>
      <c r="M29" s="2"/>
      <c r="N29" s="2"/>
      <c r="O29" s="77" t="str">
        <f t="shared" si="1"/>
        <v>0</v>
      </c>
      <c r="P29" s="91">
        <f t="shared" si="2"/>
        <v>0</v>
      </c>
      <c r="Q29" s="91">
        <f t="shared" si="2"/>
        <v>0</v>
      </c>
      <c r="R29" s="91">
        <f t="shared" si="2"/>
        <v>0</v>
      </c>
      <c r="S29" s="91">
        <f t="shared" si="2"/>
        <v>0</v>
      </c>
      <c r="T29" s="91">
        <f t="shared" si="3"/>
        <v>0</v>
      </c>
      <c r="U29" s="92" t="str">
        <f t="shared" si="4"/>
        <v>0</v>
      </c>
      <c r="V29" s="93">
        <f t="shared" si="5"/>
        <v>0</v>
      </c>
      <c r="W29" s="92" t="str">
        <f t="shared" si="6"/>
        <v>0</v>
      </c>
      <c r="X29" s="93">
        <f t="shared" si="7"/>
        <v>0</v>
      </c>
      <c r="Y29" s="36" t="str">
        <f ca="1">LOOKUP(G29,Paramètres!$A$1:$A$20,Paramètres!$C$1:$C$21)</f>
        <v>-11</v>
      </c>
      <c r="Z29" s="25">
        <v>2007</v>
      </c>
      <c r="AA29" s="11" t="s">
        <v>1156</v>
      </c>
      <c r="AB29" s="59"/>
      <c r="AC29" s="42"/>
      <c r="AD29" s="42" t="str">
        <f>IF(ISNA(VLOOKUP(D29,'Liste en forme Filles'!$C:$C,1,FALSE)),"","*")</f>
        <v>*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</row>
    <row r="30" spans="1:46" s="15" customFormat="1" x14ac:dyDescent="0.35">
      <c r="A30" s="60"/>
      <c r="B30" s="243" t="s">
        <v>522</v>
      </c>
      <c r="C30" s="243" t="s">
        <v>3183</v>
      </c>
      <c r="D30" s="136" t="s">
        <v>3185</v>
      </c>
      <c r="E30" s="45" t="s">
        <v>56</v>
      </c>
      <c r="F30" s="97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Paramètres!$E$3=Paramètres!$A$23,"Besançon",IF(Paramètres!$E$3=Paramètres!$A$24,"Doubs","Franche-Comté")))))))</f>
        <v>Franche-Comté</v>
      </c>
      <c r="G30" s="80">
        <f>LOOKUP(Z30-Paramètres!$E$1,Paramètres!$A$1:$A$20)</f>
        <v>-9</v>
      </c>
      <c r="H30" s="80" t="str">
        <f>LOOKUP(G30,Paramètres!$A$1:$B$20)</f>
        <v>P</v>
      </c>
      <c r="I30" s="37">
        <f t="shared" si="0"/>
        <v>5</v>
      </c>
      <c r="J30" s="116">
        <v>500</v>
      </c>
      <c r="K30" s="2" t="s">
        <v>254</v>
      </c>
      <c r="L30" s="2"/>
      <c r="M30" s="2"/>
      <c r="N30" s="2"/>
      <c r="O30" s="77" t="str">
        <f t="shared" si="1"/>
        <v>0</v>
      </c>
      <c r="P30" s="91">
        <f t="shared" si="2"/>
        <v>0</v>
      </c>
      <c r="Q30" s="91">
        <f t="shared" si="2"/>
        <v>0</v>
      </c>
      <c r="R30" s="91">
        <f t="shared" si="2"/>
        <v>0</v>
      </c>
      <c r="S30" s="91">
        <f t="shared" si="2"/>
        <v>0</v>
      </c>
      <c r="T30" s="91">
        <f t="shared" si="3"/>
        <v>0</v>
      </c>
      <c r="U30" s="92" t="str">
        <f t="shared" si="4"/>
        <v>0</v>
      </c>
      <c r="V30" s="93">
        <f t="shared" si="5"/>
        <v>0</v>
      </c>
      <c r="W30" s="92" t="str">
        <f t="shared" si="6"/>
        <v>0</v>
      </c>
      <c r="X30" s="93">
        <f t="shared" si="7"/>
        <v>0</v>
      </c>
      <c r="Y30" s="36" t="str">
        <f ca="1">LOOKUP(G30,Paramètres!$A$1:$A$20,Paramètres!$C$1:$C$21)</f>
        <v>-11</v>
      </c>
      <c r="Z30" s="25">
        <v>2007</v>
      </c>
      <c r="AA30" s="11" t="s">
        <v>1156</v>
      </c>
      <c r="AB30" s="59"/>
      <c r="AC30" s="42"/>
      <c r="AD30" s="42" t="str">
        <f>IF(ISNA(VLOOKUP(D30,'Liste en forme Filles'!$C:$C,1,FALSE)),"","*")</f>
        <v>*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46" s="15" customFormat="1" x14ac:dyDescent="0.35">
      <c r="A31" s="60"/>
      <c r="B31" s="46" t="s">
        <v>2872</v>
      </c>
      <c r="C31" s="46" t="s">
        <v>2743</v>
      </c>
      <c r="D31" s="136" t="s">
        <v>2901</v>
      </c>
      <c r="E31" s="45" t="s">
        <v>1009</v>
      </c>
      <c r="F31" s="97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Paramètres!$E$3=Paramètres!$A$23,"Besançon",IF(Paramètres!$E$3=Paramètres!$A$24,"Doubs","Franche-Comté")))))))</f>
        <v>Franche-Comté</v>
      </c>
      <c r="G31" s="80">
        <f>LOOKUP(Z31-Paramètres!$E$1,Paramètres!$A$1:$A$20)</f>
        <v>-11</v>
      </c>
      <c r="H31" s="80" t="str">
        <f>LOOKUP(G31,Paramètres!$A$1:$B$20)</f>
        <v>B2</v>
      </c>
      <c r="I31" s="37">
        <f t="shared" si="0"/>
        <v>5</v>
      </c>
      <c r="J31" s="116">
        <v>500</v>
      </c>
      <c r="K31" s="2">
        <v>0</v>
      </c>
      <c r="L31" s="2"/>
      <c r="M31" s="2"/>
      <c r="N31" s="2"/>
      <c r="O31" s="77" t="str">
        <f t="shared" si="1"/>
        <v>0</v>
      </c>
      <c r="P31" s="91">
        <f t="shared" si="2"/>
        <v>0</v>
      </c>
      <c r="Q31" s="91">
        <f t="shared" si="2"/>
        <v>0</v>
      </c>
      <c r="R31" s="91">
        <f t="shared" si="2"/>
        <v>0</v>
      </c>
      <c r="S31" s="91">
        <f t="shared" si="2"/>
        <v>0</v>
      </c>
      <c r="T31" s="91">
        <f t="shared" si="3"/>
        <v>0</v>
      </c>
      <c r="U31" s="92" t="str">
        <f t="shared" si="4"/>
        <v>0</v>
      </c>
      <c r="V31" s="93">
        <f t="shared" si="5"/>
        <v>0</v>
      </c>
      <c r="W31" s="92" t="str">
        <f t="shared" si="6"/>
        <v>0</v>
      </c>
      <c r="X31" s="93">
        <f t="shared" si="7"/>
        <v>0</v>
      </c>
      <c r="Y31" s="36" t="str">
        <f ca="1">LOOKUP(G31,Paramètres!$A$1:$A$20,Paramètres!$C$1:$C$21)</f>
        <v>-11</v>
      </c>
      <c r="Z31" s="25">
        <v>2005</v>
      </c>
      <c r="AA31" s="11" t="s">
        <v>1156</v>
      </c>
      <c r="AB31" s="59" t="s">
        <v>3174</v>
      </c>
      <c r="AC31" s="42"/>
      <c r="AD31" s="42" t="str">
        <f>IF(ISNA(VLOOKUP(D31,'Liste en forme Filles'!$C:$C,1,FALSE)),"","*")</f>
        <v>*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  <row r="32" spans="1:46" s="15" customFormat="1" x14ac:dyDescent="0.35">
      <c r="A32" s="44"/>
      <c r="B32" s="260" t="s">
        <v>1042</v>
      </c>
      <c r="C32" s="260" t="s">
        <v>720</v>
      </c>
      <c r="D32" s="136" t="s">
        <v>2404</v>
      </c>
      <c r="E32" s="45" t="s">
        <v>672</v>
      </c>
      <c r="F32" s="97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Paramètres!$E$3=Paramètres!$A$23,"Besançon",IF(Paramètres!$E$3=Paramètres!$A$24,"Doubs","Franche-Comté")))))))</f>
        <v>Franche-Comté</v>
      </c>
      <c r="G32" s="80">
        <f>LOOKUP(Z32-Paramètres!$E$1,Paramètres!$A$1:$A$20)</f>
        <v>-12</v>
      </c>
      <c r="H32" s="80" t="str">
        <f>LOOKUP(G32,Paramètres!$A$1:$B$20)</f>
        <v>M1</v>
      </c>
      <c r="I32" s="37">
        <f t="shared" si="0"/>
        <v>8</v>
      </c>
      <c r="J32" s="116">
        <v>863</v>
      </c>
      <c r="K32" s="2" t="s">
        <v>187</v>
      </c>
      <c r="L32" s="2"/>
      <c r="M32" s="2"/>
      <c r="N32" s="2"/>
      <c r="O32" s="77" t="str">
        <f t="shared" si="1"/>
        <v>80E</v>
      </c>
      <c r="P32" s="91">
        <f t="shared" si="2"/>
        <v>8000000000</v>
      </c>
      <c r="Q32" s="91">
        <f t="shared" si="2"/>
        <v>0</v>
      </c>
      <c r="R32" s="91">
        <f t="shared" si="2"/>
        <v>0</v>
      </c>
      <c r="S32" s="91">
        <f t="shared" si="2"/>
        <v>0</v>
      </c>
      <c r="T32" s="91">
        <f t="shared" si="3"/>
        <v>8000000000</v>
      </c>
      <c r="U32" s="92" t="str">
        <f t="shared" si="4"/>
        <v>80E</v>
      </c>
      <c r="V32" s="93">
        <f t="shared" si="5"/>
        <v>0</v>
      </c>
      <c r="W32" s="92" t="str">
        <f t="shared" si="6"/>
        <v>80E</v>
      </c>
      <c r="X32" s="93">
        <f t="shared" si="7"/>
        <v>0</v>
      </c>
      <c r="Y32" s="36" t="str">
        <f ca="1">LOOKUP(G32,Paramètres!$A$1:$A$20,Paramètres!$C$1:$C$21)</f>
        <v>-13</v>
      </c>
      <c r="Z32" s="25">
        <v>2004</v>
      </c>
      <c r="AA32" s="25" t="s">
        <v>1156</v>
      </c>
      <c r="AB32" s="59" t="s">
        <v>3253</v>
      </c>
      <c r="AC32" s="42"/>
      <c r="AD32" s="42" t="str">
        <f>IF(ISNA(VLOOKUP(D32,'Liste en forme Filles'!$C:$C,1,FALSE)),"","*")</f>
        <v>*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</row>
    <row r="33" spans="1:46" s="15" customFormat="1" x14ac:dyDescent="0.35">
      <c r="A33" s="60"/>
      <c r="B33" s="260" t="s">
        <v>520</v>
      </c>
      <c r="C33" s="260" t="s">
        <v>37</v>
      </c>
      <c r="D33" s="136" t="s">
        <v>2442</v>
      </c>
      <c r="E33" s="45" t="s">
        <v>1016</v>
      </c>
      <c r="F33" s="97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Paramètres!$E$3=Paramètres!$A$23,"Besançon",IF(Paramètres!$E$3=Paramètres!$A$24,"Doubs","Franche-Comté")))))))</f>
        <v>Franche-Comté</v>
      </c>
      <c r="G33" s="80">
        <f>LOOKUP(Z33-Paramètres!$E$1,Paramètres!$A$1:$A$20)</f>
        <v>-13</v>
      </c>
      <c r="H33" s="80" t="str">
        <f>LOOKUP(G33,Paramètres!$A$1:$B$20)</f>
        <v>M2</v>
      </c>
      <c r="I33" s="37">
        <f t="shared" si="0"/>
        <v>5</v>
      </c>
      <c r="J33" s="116">
        <v>599</v>
      </c>
      <c r="K33" s="2" t="s">
        <v>220</v>
      </c>
      <c r="L33" s="2"/>
      <c r="M33" s="2"/>
      <c r="N33" s="2"/>
      <c r="O33" s="77" t="str">
        <f t="shared" si="1"/>
        <v>10E</v>
      </c>
      <c r="P33" s="39">
        <f t="shared" si="2"/>
        <v>1000000000</v>
      </c>
      <c r="Q33" s="39">
        <f t="shared" si="2"/>
        <v>0</v>
      </c>
      <c r="R33" s="39">
        <f t="shared" si="2"/>
        <v>0</v>
      </c>
      <c r="S33" s="39">
        <f t="shared" si="2"/>
        <v>0</v>
      </c>
      <c r="T33" s="39">
        <f t="shared" si="3"/>
        <v>1000000000</v>
      </c>
      <c r="U33" s="40" t="str">
        <f t="shared" si="4"/>
        <v>10E</v>
      </c>
      <c r="V33" s="41">
        <f t="shared" si="5"/>
        <v>0</v>
      </c>
      <c r="W33" s="40" t="str">
        <f t="shared" si="6"/>
        <v>10E</v>
      </c>
      <c r="X33" s="41">
        <f t="shared" si="7"/>
        <v>0</v>
      </c>
      <c r="Y33" s="36" t="str">
        <f ca="1">LOOKUP(G33,Paramètres!$A$1:$A$20,Paramètres!$C$1:$C$21)</f>
        <v>-13</v>
      </c>
      <c r="Z33" s="25">
        <v>2003</v>
      </c>
      <c r="AA33" s="25" t="s">
        <v>1156</v>
      </c>
      <c r="AB33" s="59" t="s">
        <v>3253</v>
      </c>
      <c r="AC33" s="42"/>
      <c r="AD33" s="42" t="str">
        <f>IF(ISNA(VLOOKUP(D33,'Liste en forme Filles'!$C:$C,1,FALSE)),"","*")</f>
        <v>*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</row>
    <row r="34" spans="1:46" s="15" customFormat="1" x14ac:dyDescent="0.35">
      <c r="A34" s="60"/>
      <c r="B34" s="114" t="s">
        <v>507</v>
      </c>
      <c r="C34" s="114" t="s">
        <v>519</v>
      </c>
      <c r="D34" s="148" t="s">
        <v>2421</v>
      </c>
      <c r="E34" s="96" t="s">
        <v>56</v>
      </c>
      <c r="F34" s="97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Paramètres!$E$3=Paramètres!$A$23,"Besançon",IF(Paramètres!$E$3=Paramètres!$A$24,"Doubs","Franche-Comté")))))))</f>
        <v>Franche-Comté</v>
      </c>
      <c r="G34" s="80">
        <f>LOOKUP(Z34-Paramètres!$E$1,Paramètres!$A$1:$A$20)</f>
        <v>-13</v>
      </c>
      <c r="H34" s="80" t="str">
        <f>LOOKUP(G34,Paramètres!$A$1:$B$20)</f>
        <v>M2</v>
      </c>
      <c r="I34" s="81">
        <f t="shared" si="0"/>
        <v>5</v>
      </c>
      <c r="J34" s="120">
        <v>577</v>
      </c>
      <c r="K34" s="87" t="s">
        <v>224</v>
      </c>
      <c r="L34" s="87"/>
      <c r="M34" s="87"/>
      <c r="N34" s="87"/>
      <c r="O34" s="80" t="str">
        <f t="shared" si="1"/>
        <v>2E</v>
      </c>
      <c r="P34" s="83">
        <f t="shared" ref="P34:S65" si="8">POWER(10,(73-CODE(IF(OR(K34=0,K34="",K34="Ni"),"Z",RIGHT(UPPER(K34)))))*2)*IF(OR(K34=0,K34="",K34="Ni"),0,VALUE(LEFT(K34,LEN(K34)-1)))</f>
        <v>200000000</v>
      </c>
      <c r="Q34" s="83">
        <f t="shared" si="8"/>
        <v>0</v>
      </c>
      <c r="R34" s="83">
        <f t="shared" si="8"/>
        <v>0</v>
      </c>
      <c r="S34" s="83">
        <f t="shared" si="8"/>
        <v>0</v>
      </c>
      <c r="T34" s="83">
        <f t="shared" si="3"/>
        <v>200000000</v>
      </c>
      <c r="U34" s="84" t="str">
        <f t="shared" si="4"/>
        <v>2E</v>
      </c>
      <c r="V34" s="85">
        <f t="shared" si="5"/>
        <v>0</v>
      </c>
      <c r="W34" s="84" t="str">
        <f t="shared" si="6"/>
        <v>2E</v>
      </c>
      <c r="X34" s="85">
        <f t="shared" si="7"/>
        <v>0</v>
      </c>
      <c r="Y34" s="36" t="str">
        <f ca="1">LOOKUP(G34,Paramètres!$A$1:$A$20,Paramètres!$C$1:$C$21)</f>
        <v>-13</v>
      </c>
      <c r="Z34" s="11">
        <v>2003</v>
      </c>
      <c r="AA34" s="11" t="s">
        <v>1156</v>
      </c>
      <c r="AB34" s="59" t="s">
        <v>3383</v>
      </c>
      <c r="AC34" s="42"/>
      <c r="AD34" s="42" t="str">
        <f>IF(ISNA(VLOOKUP(D34,'Liste en forme Filles'!$C:$C,1,FALSE)),"","*")</f>
        <v>*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  <row r="35" spans="1:46" s="15" customFormat="1" x14ac:dyDescent="0.35">
      <c r="A35" s="60"/>
      <c r="B35" s="260" t="s">
        <v>1087</v>
      </c>
      <c r="C35" s="260" t="s">
        <v>1088</v>
      </c>
      <c r="D35" s="136" t="s">
        <v>2443</v>
      </c>
      <c r="E35" s="45" t="s">
        <v>1008</v>
      </c>
      <c r="F35" s="97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Paramètres!$E$3=Paramètres!$A$23,"Besançon",IF(Paramètres!$E$3=Paramètres!$A$24,"Doubs","Franche-Comté")))))))</f>
        <v>Franche-Comté</v>
      </c>
      <c r="G35" s="80">
        <f>LOOKUP(Z35-Paramètres!$E$1,Paramètres!$A$1:$A$20)</f>
        <v>-12</v>
      </c>
      <c r="H35" s="80" t="str">
        <f>LOOKUP(G35,Paramètres!$A$1:$B$20)</f>
        <v>M1</v>
      </c>
      <c r="I35" s="37">
        <f t="shared" si="0"/>
        <v>7</v>
      </c>
      <c r="J35" s="116">
        <v>714</v>
      </c>
      <c r="K35" s="2" t="s">
        <v>226</v>
      </c>
      <c r="L35" s="2"/>
      <c r="M35" s="2"/>
      <c r="N35" s="2"/>
      <c r="O35" s="77" t="str">
        <f t="shared" si="1"/>
        <v>1E</v>
      </c>
      <c r="P35" s="39">
        <f t="shared" si="8"/>
        <v>100000000</v>
      </c>
      <c r="Q35" s="39">
        <f t="shared" si="8"/>
        <v>0</v>
      </c>
      <c r="R35" s="39">
        <f t="shared" si="8"/>
        <v>0</v>
      </c>
      <c r="S35" s="39">
        <f t="shared" si="8"/>
        <v>0</v>
      </c>
      <c r="T35" s="39">
        <f t="shared" si="3"/>
        <v>100000000</v>
      </c>
      <c r="U35" s="40" t="str">
        <f t="shared" si="4"/>
        <v>1E</v>
      </c>
      <c r="V35" s="41">
        <f t="shared" si="5"/>
        <v>0</v>
      </c>
      <c r="W35" s="40" t="str">
        <f t="shared" si="6"/>
        <v>1E</v>
      </c>
      <c r="X35" s="41">
        <f t="shared" si="7"/>
        <v>0</v>
      </c>
      <c r="Y35" s="36" t="str">
        <f ca="1">LOOKUP(G35,Paramètres!$A$1:$A$20,Paramètres!$C$1:$C$21)</f>
        <v>-13</v>
      </c>
      <c r="Z35" s="25">
        <v>2004</v>
      </c>
      <c r="AA35" s="25" t="s">
        <v>1156</v>
      </c>
      <c r="AB35" s="59" t="s">
        <v>3381</v>
      </c>
      <c r="AC35" s="42"/>
      <c r="AD35" s="42" t="str">
        <f>IF(ISNA(VLOOKUP(D35,'Liste en forme Filles'!$C:$C,1,FALSE)),"","*")</f>
        <v>*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15" customFormat="1" x14ac:dyDescent="0.35">
      <c r="A36" s="106"/>
      <c r="B36" s="46" t="s">
        <v>3087</v>
      </c>
      <c r="C36" s="46" t="s">
        <v>3086</v>
      </c>
      <c r="D36" s="136" t="s">
        <v>3091</v>
      </c>
      <c r="E36" s="45" t="s">
        <v>1008</v>
      </c>
      <c r="F36" s="97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Paramètres!$E$3=Paramètres!$A$23,"Besançon",IF(Paramètres!$E$3=Paramètres!$A$24,"Doubs","Franche-Comté")))))))</f>
        <v>Franche-Comté</v>
      </c>
      <c r="G36" s="80">
        <f>LOOKUP(Z36-Paramètres!$E$1,Paramètres!$A$1:$A$20)</f>
        <v>-12</v>
      </c>
      <c r="H36" s="80" t="str">
        <f>LOOKUP(G36,Paramètres!$A$1:$B$20)</f>
        <v>M1</v>
      </c>
      <c r="I36" s="37">
        <f t="shared" si="0"/>
        <v>5</v>
      </c>
      <c r="J36" s="116">
        <v>500</v>
      </c>
      <c r="K36" s="2" t="s">
        <v>98</v>
      </c>
      <c r="L36" s="2"/>
      <c r="M36" s="2"/>
      <c r="N36" s="2"/>
      <c r="O36" s="77" t="str">
        <f t="shared" si="1"/>
        <v>80F</v>
      </c>
      <c r="P36" s="91">
        <f t="shared" si="8"/>
        <v>80000000</v>
      </c>
      <c r="Q36" s="91">
        <f t="shared" si="8"/>
        <v>0</v>
      </c>
      <c r="R36" s="91">
        <f t="shared" si="8"/>
        <v>0</v>
      </c>
      <c r="S36" s="91">
        <f t="shared" si="8"/>
        <v>0</v>
      </c>
      <c r="T36" s="91">
        <f t="shared" si="3"/>
        <v>80000000</v>
      </c>
      <c r="U36" s="92" t="str">
        <f t="shared" si="4"/>
        <v>80F</v>
      </c>
      <c r="V36" s="93">
        <f t="shared" si="5"/>
        <v>0</v>
      </c>
      <c r="W36" s="92" t="str">
        <f t="shared" si="6"/>
        <v>80F</v>
      </c>
      <c r="X36" s="93">
        <f t="shared" si="7"/>
        <v>0</v>
      </c>
      <c r="Y36" s="36" t="str">
        <f ca="1">LOOKUP(G36,Paramètres!$A$1:$A$20,Paramètres!$C$1:$C$21)</f>
        <v>-13</v>
      </c>
      <c r="Z36" s="25">
        <v>2004</v>
      </c>
      <c r="AA36" s="25" t="s">
        <v>1156</v>
      </c>
      <c r="AB36" s="59"/>
      <c r="AC36" s="42"/>
      <c r="AD36" s="42" t="str">
        <f>IF(ISNA(VLOOKUP(D36,'Liste en forme Filles'!$C:$C,1,FALSE)),"","*")</f>
        <v>*</v>
      </c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46" s="15" customFormat="1" x14ac:dyDescent="0.35">
      <c r="A37" s="60"/>
      <c r="B37" s="10" t="s">
        <v>510</v>
      </c>
      <c r="C37" s="10" t="s">
        <v>511</v>
      </c>
      <c r="D37" s="150" t="s">
        <v>2407</v>
      </c>
      <c r="E37" s="13" t="s">
        <v>335</v>
      </c>
      <c r="F37" s="97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Paramètres!$E$3=Paramètres!$A$23,"Besançon",IF(Paramètres!$E$3=Paramètres!$A$24,"Doubs","Franche-Comté")))))))</f>
        <v>Franche-Comté</v>
      </c>
      <c r="G37" s="80">
        <f>LOOKUP(Z37-Paramètres!$E$1,Paramètres!$A$1:$A$20)</f>
        <v>-12</v>
      </c>
      <c r="H37" s="80" t="str">
        <f>LOOKUP(G37,Paramètres!$A$1:$B$20)</f>
        <v>M1</v>
      </c>
      <c r="I37" s="81">
        <f t="shared" si="0"/>
        <v>5</v>
      </c>
      <c r="J37" s="120">
        <v>588</v>
      </c>
      <c r="K37" s="11" t="s">
        <v>227</v>
      </c>
      <c r="L37" s="11"/>
      <c r="M37" s="11"/>
      <c r="N37" s="82"/>
      <c r="O37" s="105" t="str">
        <f t="shared" si="1"/>
        <v>65F</v>
      </c>
      <c r="P37" s="83">
        <f t="shared" si="8"/>
        <v>65000000</v>
      </c>
      <c r="Q37" s="83">
        <f t="shared" si="8"/>
        <v>0</v>
      </c>
      <c r="R37" s="83">
        <f t="shared" si="8"/>
        <v>0</v>
      </c>
      <c r="S37" s="83">
        <f t="shared" si="8"/>
        <v>0</v>
      </c>
      <c r="T37" s="83">
        <f t="shared" si="3"/>
        <v>65000000</v>
      </c>
      <c r="U37" s="84" t="str">
        <f t="shared" si="4"/>
        <v>65F</v>
      </c>
      <c r="V37" s="85">
        <f t="shared" si="5"/>
        <v>0</v>
      </c>
      <c r="W37" s="84" t="str">
        <f t="shared" si="6"/>
        <v>65F</v>
      </c>
      <c r="X37" s="85">
        <f t="shared" si="7"/>
        <v>0</v>
      </c>
      <c r="Y37" s="36" t="str">
        <f ca="1">LOOKUP(G37,Paramètres!$A$1:$A$20,Paramètres!$C$1:$C$21)</f>
        <v>-13</v>
      </c>
      <c r="Z37" s="11">
        <v>2004</v>
      </c>
      <c r="AA37" s="11" t="s">
        <v>1156</v>
      </c>
      <c r="AB37" s="59"/>
      <c r="AC37" s="42"/>
      <c r="AD37" s="42" t="str">
        <f>IF(ISNA(VLOOKUP(D37,'Liste en forme Filles'!$C:$C,1,FALSE)),"","*")</f>
        <v>*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</row>
    <row r="38" spans="1:46" s="15" customFormat="1" x14ac:dyDescent="0.35">
      <c r="A38" s="60"/>
      <c r="B38" s="32" t="s">
        <v>1119</v>
      </c>
      <c r="C38" s="32" t="s">
        <v>552</v>
      </c>
      <c r="D38" s="138" t="s">
        <v>2406</v>
      </c>
      <c r="E38" s="49" t="s">
        <v>696</v>
      </c>
      <c r="F38" s="97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Paramètres!$E$3=Paramètres!$A$23,"Besançon",IF(Paramètres!$E$3=Paramètres!$A$24,"Doubs","Franche-Comté")))))))</f>
        <v>Franche-Comté</v>
      </c>
      <c r="G38" s="80">
        <f>LOOKUP(Z38-Paramètres!$E$1,Paramètres!$A$1:$A$20)</f>
        <v>-13</v>
      </c>
      <c r="H38" s="80" t="str">
        <f>LOOKUP(G38,Paramètres!$A$1:$B$20)</f>
        <v>M2</v>
      </c>
      <c r="I38" s="37">
        <f t="shared" si="0"/>
        <v>5</v>
      </c>
      <c r="J38" s="116">
        <v>500</v>
      </c>
      <c r="K38" s="47" t="s">
        <v>194</v>
      </c>
      <c r="L38" s="47"/>
      <c r="M38" s="25"/>
      <c r="N38" s="25"/>
      <c r="O38" s="77" t="str">
        <f t="shared" si="1"/>
        <v>50F</v>
      </c>
      <c r="P38" s="91">
        <f t="shared" si="8"/>
        <v>50000000</v>
      </c>
      <c r="Q38" s="91">
        <f t="shared" si="8"/>
        <v>0</v>
      </c>
      <c r="R38" s="91">
        <f t="shared" si="8"/>
        <v>0</v>
      </c>
      <c r="S38" s="91">
        <f t="shared" si="8"/>
        <v>0</v>
      </c>
      <c r="T38" s="91">
        <f t="shared" si="3"/>
        <v>50000000</v>
      </c>
      <c r="U38" s="92" t="str">
        <f t="shared" si="4"/>
        <v>50F</v>
      </c>
      <c r="V38" s="93">
        <f t="shared" si="5"/>
        <v>0</v>
      </c>
      <c r="W38" s="92" t="str">
        <f t="shared" si="6"/>
        <v>50F</v>
      </c>
      <c r="X38" s="93">
        <f t="shared" si="7"/>
        <v>0</v>
      </c>
      <c r="Y38" s="36" t="str">
        <f ca="1">LOOKUP(G38,Paramètres!$A$1:$A$20,Paramètres!$C$1:$C$21)</f>
        <v>-13</v>
      </c>
      <c r="Z38" s="25">
        <v>2003</v>
      </c>
      <c r="AA38" s="25" t="s">
        <v>1156</v>
      </c>
      <c r="AB38" s="59"/>
      <c r="AC38" s="42"/>
      <c r="AD38" s="42" t="str">
        <f>IF(ISNA(VLOOKUP(D38,'Liste en forme Filles'!$C:$C,1,FALSE)),"","*")</f>
        <v>*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</row>
    <row r="39" spans="1:46" s="15" customFormat="1" x14ac:dyDescent="0.35">
      <c r="A39" s="106"/>
      <c r="B39" s="46" t="s">
        <v>578</v>
      </c>
      <c r="C39" s="46" t="s">
        <v>1064</v>
      </c>
      <c r="D39" s="136" t="s">
        <v>2447</v>
      </c>
      <c r="E39" s="45" t="s">
        <v>1013</v>
      </c>
      <c r="F39" s="97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Paramètres!$E$3=Paramètres!$A$23,"Besançon",IF(Paramètres!$E$3=Paramètres!$A$24,"Doubs","Franche-Comté")))))))</f>
        <v>Franche-Comté</v>
      </c>
      <c r="G39" s="80">
        <f>LOOKUP(Z39-Paramètres!$E$1,Paramètres!$A$1:$A$20)</f>
        <v>-12</v>
      </c>
      <c r="H39" s="80" t="str">
        <f>LOOKUP(G39,Paramètres!$A$1:$B$20)</f>
        <v>M1</v>
      </c>
      <c r="I39" s="37">
        <f t="shared" si="0"/>
        <v>5</v>
      </c>
      <c r="J39" s="116">
        <v>500</v>
      </c>
      <c r="K39" s="2" t="s">
        <v>228</v>
      </c>
      <c r="L39" s="2"/>
      <c r="M39" s="2"/>
      <c r="N39" s="2"/>
      <c r="O39" s="77" t="str">
        <f t="shared" si="1"/>
        <v>40F</v>
      </c>
      <c r="P39" s="91">
        <f t="shared" si="8"/>
        <v>40000000</v>
      </c>
      <c r="Q39" s="91">
        <f t="shared" si="8"/>
        <v>0</v>
      </c>
      <c r="R39" s="91">
        <f t="shared" si="8"/>
        <v>0</v>
      </c>
      <c r="S39" s="91">
        <f t="shared" si="8"/>
        <v>0</v>
      </c>
      <c r="T39" s="91">
        <f t="shared" si="3"/>
        <v>40000000</v>
      </c>
      <c r="U39" s="92" t="str">
        <f t="shared" si="4"/>
        <v>40F</v>
      </c>
      <c r="V39" s="93">
        <f t="shared" si="5"/>
        <v>0</v>
      </c>
      <c r="W39" s="92" t="str">
        <f t="shared" si="6"/>
        <v>40F</v>
      </c>
      <c r="X39" s="93">
        <f t="shared" si="7"/>
        <v>0</v>
      </c>
      <c r="Y39" s="36" t="str">
        <f ca="1">LOOKUP(G39,Paramètres!$A$1:$A$20,Paramètres!$C$1:$C$21)</f>
        <v>-13</v>
      </c>
      <c r="Z39" s="25">
        <v>2004</v>
      </c>
      <c r="AA39" s="25" t="s">
        <v>1156</v>
      </c>
      <c r="AB39" s="59"/>
      <c r="AC39" s="42"/>
      <c r="AD39" s="42" t="str">
        <f>IF(ISNA(VLOOKUP(D39,'Liste en forme Filles'!$C:$C,1,FALSE)),"","*")</f>
        <v>*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</row>
    <row r="40" spans="1:46" s="15" customFormat="1" x14ac:dyDescent="0.35">
      <c r="A40" s="106"/>
      <c r="B40" s="46" t="s">
        <v>2348</v>
      </c>
      <c r="C40" s="46" t="s">
        <v>2349</v>
      </c>
      <c r="D40" s="136" t="s">
        <v>2464</v>
      </c>
      <c r="E40" s="45" t="s">
        <v>842</v>
      </c>
      <c r="F40" s="97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Paramètres!$E$3=Paramètres!$A$23,"Besançon",IF(Paramètres!$E$3=Paramètres!$A$24,"Doubs","Franche-Comté")))))))</f>
        <v>Franche-Comté</v>
      </c>
      <c r="G40" s="80">
        <f>LOOKUP(Z40-Paramètres!$E$1,Paramètres!$A$1:$A$20)</f>
        <v>-12</v>
      </c>
      <c r="H40" s="80" t="str">
        <f>LOOKUP(G40,Paramètres!$A$1:$B$20)</f>
        <v>M1</v>
      </c>
      <c r="I40" s="37">
        <f t="shared" si="0"/>
        <v>5</v>
      </c>
      <c r="J40" s="116">
        <v>500</v>
      </c>
      <c r="K40" s="2" t="s">
        <v>229</v>
      </c>
      <c r="L40" s="2"/>
      <c r="M40" s="2"/>
      <c r="N40" s="2"/>
      <c r="O40" s="77" t="str">
        <f t="shared" si="1"/>
        <v>35F</v>
      </c>
      <c r="P40" s="91">
        <f t="shared" si="8"/>
        <v>35000000</v>
      </c>
      <c r="Q40" s="91">
        <f t="shared" si="8"/>
        <v>0</v>
      </c>
      <c r="R40" s="91">
        <f t="shared" si="8"/>
        <v>0</v>
      </c>
      <c r="S40" s="91">
        <f t="shared" si="8"/>
        <v>0</v>
      </c>
      <c r="T40" s="91">
        <f t="shared" si="3"/>
        <v>35000000</v>
      </c>
      <c r="U40" s="92" t="str">
        <f t="shared" si="4"/>
        <v>35F</v>
      </c>
      <c r="V40" s="93">
        <f t="shared" si="5"/>
        <v>0</v>
      </c>
      <c r="W40" s="92" t="str">
        <f t="shared" si="6"/>
        <v>35F</v>
      </c>
      <c r="X40" s="93">
        <f t="shared" si="7"/>
        <v>0</v>
      </c>
      <c r="Y40" s="36" t="str">
        <f ca="1">LOOKUP(G40,Paramètres!$A$1:$A$20,Paramètres!$C$1:$C$21)</f>
        <v>-13</v>
      </c>
      <c r="Z40" s="25">
        <v>2004</v>
      </c>
      <c r="AA40" s="25" t="s">
        <v>1156</v>
      </c>
      <c r="AB40" s="59"/>
      <c r="AC40" s="86"/>
      <c r="AD40" s="42" t="str">
        <f>IF(ISNA(VLOOKUP(D40,'Liste en forme Filles'!$C:$C,1,FALSE)),"","*")</f>
        <v>*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</row>
    <row r="41" spans="1:46" s="15" customFormat="1" x14ac:dyDescent="0.35">
      <c r="A41" s="60"/>
      <c r="B41" s="46" t="s">
        <v>2868</v>
      </c>
      <c r="C41" s="46" t="s">
        <v>930</v>
      </c>
      <c r="D41" s="136" t="s">
        <v>2900</v>
      </c>
      <c r="E41" s="45" t="s">
        <v>50</v>
      </c>
      <c r="F41" s="97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Paramètres!$E$3=Paramètres!$A$23,"Besançon",IF(Paramètres!$E$3=Paramètres!$A$24,"Doubs","Franche-Comté")))))))</f>
        <v>Franche-Comté</v>
      </c>
      <c r="G41" s="80">
        <f>LOOKUP(Z41-Paramètres!$E$1,Paramètres!$A$1:$A$20)</f>
        <v>-13</v>
      </c>
      <c r="H41" s="80" t="str">
        <f>LOOKUP(G41,Paramètres!$A$1:$B$20)</f>
        <v>M2</v>
      </c>
      <c r="I41" s="37">
        <f t="shared" si="0"/>
        <v>5</v>
      </c>
      <c r="J41" s="116">
        <v>500</v>
      </c>
      <c r="K41" s="2" t="s">
        <v>72</v>
      </c>
      <c r="L41" s="2"/>
      <c r="M41" s="2"/>
      <c r="N41" s="2"/>
      <c r="O41" s="77" t="str">
        <f t="shared" si="1"/>
        <v>30F</v>
      </c>
      <c r="P41" s="91">
        <f t="shared" si="8"/>
        <v>30000000</v>
      </c>
      <c r="Q41" s="91">
        <f t="shared" si="8"/>
        <v>0</v>
      </c>
      <c r="R41" s="91">
        <f t="shared" si="8"/>
        <v>0</v>
      </c>
      <c r="S41" s="91">
        <f t="shared" si="8"/>
        <v>0</v>
      </c>
      <c r="T41" s="91">
        <f t="shared" si="3"/>
        <v>30000000</v>
      </c>
      <c r="U41" s="92" t="str">
        <f t="shared" si="4"/>
        <v>30F</v>
      </c>
      <c r="V41" s="93">
        <f t="shared" si="5"/>
        <v>0</v>
      </c>
      <c r="W41" s="92" t="str">
        <f t="shared" si="6"/>
        <v>30F</v>
      </c>
      <c r="X41" s="93">
        <f t="shared" si="7"/>
        <v>0</v>
      </c>
      <c r="Y41" s="36" t="str">
        <f ca="1">LOOKUP(G41,Paramètres!$A$1:$A$20,Paramètres!$C$1:$C$21)</f>
        <v>-13</v>
      </c>
      <c r="Z41" s="25">
        <v>2003</v>
      </c>
      <c r="AA41" s="11" t="s">
        <v>1156</v>
      </c>
      <c r="AB41" s="59"/>
      <c r="AC41" s="86"/>
      <c r="AD41" s="42" t="str">
        <f>IF(ISNA(VLOOKUP(D41,'Liste en forme Filles'!$C:$C,1,FALSE)),"","*")</f>
        <v>*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</row>
    <row r="42" spans="1:46" s="15" customFormat="1" x14ac:dyDescent="0.35">
      <c r="A42" s="60"/>
      <c r="B42" s="46" t="s">
        <v>2351</v>
      </c>
      <c r="C42" s="46" t="s">
        <v>2352</v>
      </c>
      <c r="D42" s="136" t="s">
        <v>2461</v>
      </c>
      <c r="E42" s="45" t="s">
        <v>842</v>
      </c>
      <c r="F42" s="97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Paramètres!$E$3=Paramètres!$A$23,"Besançon",IF(Paramètres!$E$3=Paramètres!$A$24,"Doubs","Franche-Comté")))))))</f>
        <v>Franche-Comté</v>
      </c>
      <c r="G42" s="80">
        <f>LOOKUP(Z42-Paramètres!$E$1,Paramètres!$A$1:$A$20)</f>
        <v>-12</v>
      </c>
      <c r="H42" s="80" t="str">
        <f>LOOKUP(G42,Paramètres!$A$1:$B$20)</f>
        <v>M1</v>
      </c>
      <c r="I42" s="37">
        <f t="shared" si="0"/>
        <v>5</v>
      </c>
      <c r="J42" s="116">
        <v>500</v>
      </c>
      <c r="K42" s="2" t="s">
        <v>230</v>
      </c>
      <c r="L42" s="2"/>
      <c r="M42" s="2"/>
      <c r="N42" s="2"/>
      <c r="O42" s="77" t="str">
        <f t="shared" si="1"/>
        <v>25F</v>
      </c>
      <c r="P42" s="91">
        <f t="shared" si="8"/>
        <v>25000000</v>
      </c>
      <c r="Q42" s="91">
        <f t="shared" si="8"/>
        <v>0</v>
      </c>
      <c r="R42" s="91">
        <f t="shared" si="8"/>
        <v>0</v>
      </c>
      <c r="S42" s="91">
        <f t="shared" si="8"/>
        <v>0</v>
      </c>
      <c r="T42" s="91">
        <f t="shared" si="3"/>
        <v>25000000</v>
      </c>
      <c r="U42" s="92" t="str">
        <f t="shared" si="4"/>
        <v>25F</v>
      </c>
      <c r="V42" s="93">
        <f t="shared" si="5"/>
        <v>0</v>
      </c>
      <c r="W42" s="92" t="str">
        <f t="shared" si="6"/>
        <v>25F</v>
      </c>
      <c r="X42" s="93">
        <f t="shared" si="7"/>
        <v>0</v>
      </c>
      <c r="Y42" s="36" t="str">
        <f ca="1">LOOKUP(G42,Paramètres!$A$1:$A$20,Paramètres!$C$1:$C$21)</f>
        <v>-13</v>
      </c>
      <c r="Z42" s="25">
        <v>2004</v>
      </c>
      <c r="AA42" s="25" t="s">
        <v>1156</v>
      </c>
      <c r="AB42" s="59"/>
      <c r="AC42" s="86"/>
      <c r="AD42" s="42" t="str">
        <f>IF(ISNA(VLOOKUP(D42,'Liste en forme Filles'!$C:$C,1,FALSE)),"","*")</f>
        <v>*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</row>
    <row r="43" spans="1:46" s="15" customFormat="1" x14ac:dyDescent="0.35">
      <c r="A43" s="60"/>
      <c r="B43" s="243" t="s">
        <v>527</v>
      </c>
      <c r="C43" s="243" t="s">
        <v>3176</v>
      </c>
      <c r="D43" s="136" t="s">
        <v>3177</v>
      </c>
      <c r="E43" s="45" t="s">
        <v>1121</v>
      </c>
      <c r="F43" s="97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Franche-Comté</v>
      </c>
      <c r="G43" s="80">
        <f>LOOKUP(Z43-Paramètres!$E$1,Paramètres!$A$1:$A$20)</f>
        <v>-12</v>
      </c>
      <c r="H43" s="80" t="str">
        <f>LOOKUP(G43,Paramètres!$A$1:$B$20)</f>
        <v>M1</v>
      </c>
      <c r="I43" s="37">
        <f t="shared" si="0"/>
        <v>5</v>
      </c>
      <c r="J43" s="116">
        <v>500</v>
      </c>
      <c r="K43" s="2" t="s">
        <v>204</v>
      </c>
      <c r="L43" s="2"/>
      <c r="M43" s="2"/>
      <c r="N43" s="2"/>
      <c r="O43" s="77" t="str">
        <f t="shared" si="1"/>
        <v>1G</v>
      </c>
      <c r="P43" s="91">
        <f t="shared" si="8"/>
        <v>10000</v>
      </c>
      <c r="Q43" s="91">
        <f t="shared" si="8"/>
        <v>0</v>
      </c>
      <c r="R43" s="91">
        <f t="shared" si="8"/>
        <v>0</v>
      </c>
      <c r="S43" s="91">
        <f t="shared" si="8"/>
        <v>0</v>
      </c>
      <c r="T43" s="91">
        <f t="shared" si="3"/>
        <v>10000</v>
      </c>
      <c r="U43" s="92" t="str">
        <f t="shared" si="4"/>
        <v>1G</v>
      </c>
      <c r="V43" s="93">
        <f t="shared" si="5"/>
        <v>0</v>
      </c>
      <c r="W43" s="92" t="str">
        <f t="shared" si="6"/>
        <v>1G</v>
      </c>
      <c r="X43" s="93">
        <f t="shared" si="7"/>
        <v>0</v>
      </c>
      <c r="Y43" s="36" t="str">
        <f ca="1">LOOKUP(G43,Paramètres!$A$1:$A$20,Paramètres!$C$1:$C$21)</f>
        <v>-13</v>
      </c>
      <c r="Z43" s="25">
        <v>2004</v>
      </c>
      <c r="AA43" s="25" t="s">
        <v>1156</v>
      </c>
      <c r="AB43" s="59"/>
      <c r="AC43" s="86"/>
      <c r="AD43" s="42" t="str">
        <f>IF(ISNA(VLOOKUP(D43,'Liste en forme Filles'!$C:$C,1,FALSE)),"","*")</f>
        <v>*</v>
      </c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</row>
    <row r="44" spans="1:46" s="15" customFormat="1" x14ac:dyDescent="0.35">
      <c r="A44" s="60"/>
      <c r="B44" s="243" t="s">
        <v>1086</v>
      </c>
      <c r="C44" s="243" t="s">
        <v>3084</v>
      </c>
      <c r="D44" s="136" t="s">
        <v>3090</v>
      </c>
      <c r="E44" s="45" t="s">
        <v>33</v>
      </c>
      <c r="F44" s="97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Paramètres!$E$3=Paramètres!$A$23,"Besançon",IF(Paramètres!$E$3=Paramètres!$A$24,"Doubs","Franche-Comté")))))))</f>
        <v>Franche-Comté</v>
      </c>
      <c r="G44" s="80">
        <f>LOOKUP(Z44-Paramètres!$E$1,Paramètres!$A$1:$A$20)</f>
        <v>-13</v>
      </c>
      <c r="H44" s="80" t="str">
        <f>LOOKUP(G44,Paramètres!$A$1:$B$20)</f>
        <v>M2</v>
      </c>
      <c r="I44" s="37">
        <f t="shared" si="0"/>
        <v>5</v>
      </c>
      <c r="J44" s="116">
        <v>500</v>
      </c>
      <c r="K44" s="1" t="s">
        <v>659</v>
      </c>
      <c r="L44" s="1"/>
      <c r="M44" s="2"/>
      <c r="N44" s="2"/>
      <c r="O44" s="77" t="str">
        <f t="shared" si="1"/>
        <v>75H</v>
      </c>
      <c r="P44" s="91">
        <f t="shared" si="8"/>
        <v>7500</v>
      </c>
      <c r="Q44" s="91">
        <f t="shared" si="8"/>
        <v>0</v>
      </c>
      <c r="R44" s="91">
        <f t="shared" si="8"/>
        <v>0</v>
      </c>
      <c r="S44" s="91">
        <f t="shared" si="8"/>
        <v>0</v>
      </c>
      <c r="T44" s="91">
        <f t="shared" si="3"/>
        <v>7500</v>
      </c>
      <c r="U44" s="92" t="str">
        <f t="shared" si="4"/>
        <v>75H</v>
      </c>
      <c r="V44" s="93">
        <f t="shared" si="5"/>
        <v>0</v>
      </c>
      <c r="W44" s="92" t="str">
        <f t="shared" si="6"/>
        <v>75H</v>
      </c>
      <c r="X44" s="93">
        <f t="shared" si="7"/>
        <v>0</v>
      </c>
      <c r="Y44" s="36" t="str">
        <f ca="1">LOOKUP(G44,Paramètres!$A$1:$A$20,Paramètres!$C$1:$C$21)</f>
        <v>-13</v>
      </c>
      <c r="Z44" s="25">
        <v>2003</v>
      </c>
      <c r="AA44" s="25" t="s">
        <v>1156</v>
      </c>
      <c r="AB44" s="59"/>
      <c r="AC44" s="42"/>
      <c r="AD44" s="42" t="str">
        <f>IF(ISNA(VLOOKUP(D44,'Liste en forme Filles'!$C:$C,1,FALSE)),"","*")</f>
        <v>*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15" customFormat="1" x14ac:dyDescent="0.35">
      <c r="A45" s="60"/>
      <c r="B45" s="46" t="s">
        <v>3178</v>
      </c>
      <c r="C45" s="46" t="s">
        <v>708</v>
      </c>
      <c r="D45" s="136" t="s">
        <v>3179</v>
      </c>
      <c r="E45" s="45" t="s">
        <v>709</v>
      </c>
      <c r="F45" s="97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Paramètres!$E$3=Paramètres!$A$23,"Besançon",IF(Paramètres!$E$3=Paramètres!$A$24,"Doubs","Franche-Comté")))))))</f>
        <v>Franche-Comté</v>
      </c>
      <c r="G45" s="80">
        <f>LOOKUP(Z45-Paramètres!$E$1,Paramètres!$A$1:$A$20)</f>
        <v>-13</v>
      </c>
      <c r="H45" s="80" t="str">
        <f>LOOKUP(G45,Paramètres!$A$1:$B$20)</f>
        <v>M2</v>
      </c>
      <c r="I45" s="37">
        <f t="shared" si="0"/>
        <v>5</v>
      </c>
      <c r="J45" s="116">
        <v>534</v>
      </c>
      <c r="K45" s="2" t="s">
        <v>254</v>
      </c>
      <c r="L45" s="2"/>
      <c r="M45" s="2"/>
      <c r="N45" s="2"/>
      <c r="O45" s="77" t="str">
        <f t="shared" si="1"/>
        <v>0</v>
      </c>
      <c r="P45" s="91">
        <f t="shared" si="8"/>
        <v>0</v>
      </c>
      <c r="Q45" s="91">
        <f t="shared" si="8"/>
        <v>0</v>
      </c>
      <c r="R45" s="91">
        <f t="shared" si="8"/>
        <v>0</v>
      </c>
      <c r="S45" s="91">
        <f t="shared" si="8"/>
        <v>0</v>
      </c>
      <c r="T45" s="91">
        <f t="shared" si="3"/>
        <v>0</v>
      </c>
      <c r="U45" s="92" t="str">
        <f t="shared" si="4"/>
        <v>0</v>
      </c>
      <c r="V45" s="93">
        <f t="shared" si="5"/>
        <v>0</v>
      </c>
      <c r="W45" s="92" t="str">
        <f t="shared" si="6"/>
        <v>0</v>
      </c>
      <c r="X45" s="93">
        <f t="shared" si="7"/>
        <v>0</v>
      </c>
      <c r="Y45" s="36" t="str">
        <f ca="1">LOOKUP(G45,Paramètres!$A$1:$A$20,Paramètres!$C$1:$C$21)</f>
        <v>-13</v>
      </c>
      <c r="Z45" s="25">
        <v>2003</v>
      </c>
      <c r="AA45" s="25" t="s">
        <v>1156</v>
      </c>
      <c r="AB45" s="59"/>
      <c r="AC45" s="86"/>
      <c r="AD45" s="42" t="str">
        <f>IF(ISNA(VLOOKUP(D45,'Liste en forme Filles'!$C:$C,1,FALSE)),"","*")</f>
        <v>*</v>
      </c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</row>
    <row r="46" spans="1:46" s="15" customFormat="1" x14ac:dyDescent="0.35">
      <c r="A46" s="60"/>
      <c r="B46" s="242" t="s">
        <v>291</v>
      </c>
      <c r="C46" s="242" t="s">
        <v>292</v>
      </c>
      <c r="D46" s="185" t="s">
        <v>2423</v>
      </c>
      <c r="E46" s="79" t="s">
        <v>1120</v>
      </c>
      <c r="F46" s="97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Franche-Comté</v>
      </c>
      <c r="G46" s="80">
        <f>LOOKUP(Z46-Paramètres!$E$1,Paramètres!$A$1:$A$20)</f>
        <v>-12</v>
      </c>
      <c r="H46" s="80" t="str">
        <f>LOOKUP(G46,Paramètres!$A$1:$B$20)</f>
        <v>M1</v>
      </c>
      <c r="I46" s="80">
        <f t="shared" si="0"/>
        <v>5</v>
      </c>
      <c r="J46" s="263">
        <v>500</v>
      </c>
      <c r="K46" s="2">
        <v>0</v>
      </c>
      <c r="L46" s="2"/>
      <c r="M46" s="2"/>
      <c r="N46" s="87"/>
      <c r="O46" s="80" t="str">
        <f t="shared" si="1"/>
        <v>0</v>
      </c>
      <c r="P46" s="83">
        <f t="shared" si="8"/>
        <v>0</v>
      </c>
      <c r="Q46" s="83">
        <f t="shared" si="8"/>
        <v>0</v>
      </c>
      <c r="R46" s="83">
        <f t="shared" si="8"/>
        <v>0</v>
      </c>
      <c r="S46" s="83">
        <f t="shared" si="8"/>
        <v>0</v>
      </c>
      <c r="T46" s="83">
        <f t="shared" si="3"/>
        <v>0</v>
      </c>
      <c r="U46" s="84" t="str">
        <f t="shared" si="4"/>
        <v>0</v>
      </c>
      <c r="V46" s="85">
        <f t="shared" si="5"/>
        <v>0</v>
      </c>
      <c r="W46" s="84" t="str">
        <f t="shared" si="6"/>
        <v>0</v>
      </c>
      <c r="X46" s="85">
        <f t="shared" si="7"/>
        <v>0</v>
      </c>
      <c r="Y46" s="36" t="str">
        <f ca="1">LOOKUP(G46,Paramètres!$A$1:$A$20,Paramètres!$C$1:$C$21)</f>
        <v>-13</v>
      </c>
      <c r="Z46" s="82">
        <v>2004</v>
      </c>
      <c r="AA46" s="82" t="s">
        <v>1156</v>
      </c>
      <c r="AB46" s="59" t="s">
        <v>3384</v>
      </c>
      <c r="AC46" s="86"/>
      <c r="AD46" s="42" t="str">
        <f>IF(ISNA(VLOOKUP(D46,'Liste en forme Filles'!$C:$C,1,FALSE)),"","*")</f>
        <v>*</v>
      </c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</row>
    <row r="47" spans="1:46" s="15" customFormat="1" x14ac:dyDescent="0.35">
      <c r="A47" s="60"/>
      <c r="B47" s="32" t="s">
        <v>2868</v>
      </c>
      <c r="C47" s="32" t="s">
        <v>3180</v>
      </c>
      <c r="D47" s="138" t="s">
        <v>3181</v>
      </c>
      <c r="E47" s="49" t="s">
        <v>861</v>
      </c>
      <c r="F47" s="97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Franche-Comté</v>
      </c>
      <c r="G47" s="81">
        <f>LOOKUP(Z47-Paramètres!$E$1,Paramètres!$A$1:$A$20)</f>
        <v>-12</v>
      </c>
      <c r="H47" s="81" t="str">
        <f>LOOKUP(G47,Paramètres!$A$1:$B$20)</f>
        <v>M1</v>
      </c>
      <c r="I47" s="37">
        <f t="shared" si="0"/>
        <v>5</v>
      </c>
      <c r="J47" s="116">
        <v>500</v>
      </c>
      <c r="K47" s="1" t="s">
        <v>254</v>
      </c>
      <c r="L47" s="1"/>
      <c r="M47" s="1"/>
      <c r="N47" s="1"/>
      <c r="O47" s="88" t="str">
        <f t="shared" si="1"/>
        <v>0</v>
      </c>
      <c r="P47" s="174">
        <f t="shared" si="8"/>
        <v>0</v>
      </c>
      <c r="Q47" s="174">
        <f t="shared" si="8"/>
        <v>0</v>
      </c>
      <c r="R47" s="174">
        <f t="shared" si="8"/>
        <v>0</v>
      </c>
      <c r="S47" s="174">
        <f t="shared" si="8"/>
        <v>0</v>
      </c>
      <c r="T47" s="174">
        <f t="shared" si="3"/>
        <v>0</v>
      </c>
      <c r="U47" s="175" t="str">
        <f t="shared" si="4"/>
        <v>0</v>
      </c>
      <c r="V47" s="176">
        <f t="shared" si="5"/>
        <v>0</v>
      </c>
      <c r="W47" s="175" t="str">
        <f t="shared" si="6"/>
        <v>0</v>
      </c>
      <c r="X47" s="176">
        <f t="shared" si="7"/>
        <v>0</v>
      </c>
      <c r="Y47" s="36" t="str">
        <f ca="1">LOOKUP(G47,Paramètres!$A$1:$A$20,Paramètres!$C$1:$C$21)</f>
        <v>-13</v>
      </c>
      <c r="Z47" s="25">
        <v>2004</v>
      </c>
      <c r="AA47" s="25" t="s">
        <v>1156</v>
      </c>
      <c r="AB47" s="59"/>
      <c r="AC47" s="86"/>
      <c r="AD47" s="42" t="str">
        <f>IF(ISNA(VLOOKUP(D47,'Liste en forme Filles'!$C:$C,1,FALSE)),"","*")</f>
        <v>*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</row>
    <row r="48" spans="1:46" s="15" customFormat="1" x14ac:dyDescent="0.35">
      <c r="A48" s="60"/>
      <c r="B48" s="32" t="s">
        <v>2897</v>
      </c>
      <c r="C48" s="32" t="s">
        <v>2896</v>
      </c>
      <c r="D48" s="138" t="s">
        <v>2903</v>
      </c>
      <c r="E48" s="49" t="s">
        <v>711</v>
      </c>
      <c r="F48" s="97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Paramètres!$E$3=Paramètres!$A$23,"Besançon",IF(Paramètres!$E$3=Paramètres!$A$24,"Doubs","Franche-Comté")))))))</f>
        <v>Franche-Comté</v>
      </c>
      <c r="G48" s="81">
        <f>LOOKUP(Z48-Paramètres!$E$1,Paramètres!$A$1:$A$20)</f>
        <v>-12</v>
      </c>
      <c r="H48" s="81" t="str">
        <f>LOOKUP(G48,Paramètres!$A$1:$B$20)</f>
        <v>M1</v>
      </c>
      <c r="I48" s="37">
        <f t="shared" si="0"/>
        <v>5</v>
      </c>
      <c r="J48" s="116">
        <v>500</v>
      </c>
      <c r="K48" s="1">
        <v>0</v>
      </c>
      <c r="L48" s="1"/>
      <c r="M48" s="1"/>
      <c r="N48" s="1"/>
      <c r="O48" s="88" t="str">
        <f t="shared" si="1"/>
        <v>0</v>
      </c>
      <c r="P48" s="174">
        <f t="shared" si="8"/>
        <v>0</v>
      </c>
      <c r="Q48" s="174">
        <f t="shared" si="8"/>
        <v>0</v>
      </c>
      <c r="R48" s="174">
        <f t="shared" si="8"/>
        <v>0</v>
      </c>
      <c r="S48" s="174">
        <f t="shared" si="8"/>
        <v>0</v>
      </c>
      <c r="T48" s="174">
        <f t="shared" si="3"/>
        <v>0</v>
      </c>
      <c r="U48" s="175" t="str">
        <f t="shared" si="4"/>
        <v>0</v>
      </c>
      <c r="V48" s="176">
        <f t="shared" si="5"/>
        <v>0</v>
      </c>
      <c r="W48" s="175" t="str">
        <f t="shared" si="6"/>
        <v>0</v>
      </c>
      <c r="X48" s="176">
        <f t="shared" si="7"/>
        <v>0</v>
      </c>
      <c r="Y48" s="36" t="str">
        <f ca="1">LOOKUP(G48,Paramètres!$A$1:$A$20,Paramètres!$C$1:$C$21)</f>
        <v>-13</v>
      </c>
      <c r="Z48" s="25">
        <v>2004</v>
      </c>
      <c r="AA48" s="11" t="s">
        <v>1156</v>
      </c>
      <c r="AB48" s="59" t="s">
        <v>3174</v>
      </c>
      <c r="AC48" s="86"/>
      <c r="AD48" s="42" t="str">
        <f>IF(ISNA(VLOOKUP(D48,'Liste en forme Filles'!$C:$C,1,FALSE)),"","*")</f>
        <v>*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</row>
    <row r="49" spans="1:46" s="15" customFormat="1" x14ac:dyDescent="0.35">
      <c r="A49" s="60"/>
      <c r="B49" s="264" t="s">
        <v>256</v>
      </c>
      <c r="C49" s="264" t="s">
        <v>100</v>
      </c>
      <c r="D49" s="265" t="s">
        <v>2422</v>
      </c>
      <c r="E49" s="172" t="s">
        <v>56</v>
      </c>
      <c r="F49" s="97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Franche-Comté</v>
      </c>
      <c r="G49" s="81">
        <f>LOOKUP(Z49-Paramètres!$E$1,Paramètres!$A$1:$A$20)</f>
        <v>-13</v>
      </c>
      <c r="H49" s="81" t="str">
        <f>LOOKUP(G49,Paramètres!$A$1:$B$20)</f>
        <v>M2</v>
      </c>
      <c r="I49" s="81">
        <f t="shared" si="0"/>
        <v>5</v>
      </c>
      <c r="J49" s="121">
        <v>500</v>
      </c>
      <c r="K49" s="11">
        <v>0</v>
      </c>
      <c r="L49" s="12"/>
      <c r="M49" s="12"/>
      <c r="N49" s="11"/>
      <c r="O49" s="81" t="str">
        <f t="shared" si="1"/>
        <v>0</v>
      </c>
      <c r="P49" s="153">
        <f t="shared" si="8"/>
        <v>0</v>
      </c>
      <c r="Q49" s="153">
        <f t="shared" si="8"/>
        <v>0</v>
      </c>
      <c r="R49" s="153">
        <f t="shared" si="8"/>
        <v>0</v>
      </c>
      <c r="S49" s="153">
        <f t="shared" si="8"/>
        <v>0</v>
      </c>
      <c r="T49" s="153">
        <f t="shared" si="3"/>
        <v>0</v>
      </c>
      <c r="U49" s="154" t="str">
        <f t="shared" si="4"/>
        <v>0</v>
      </c>
      <c r="V49" s="155">
        <f t="shared" si="5"/>
        <v>0</v>
      </c>
      <c r="W49" s="154" t="str">
        <f t="shared" si="6"/>
        <v>0</v>
      </c>
      <c r="X49" s="155">
        <f t="shared" si="7"/>
        <v>0</v>
      </c>
      <c r="Y49" s="36" t="str">
        <f ca="1">LOOKUP(G49,Paramètres!$A$1:$A$20,Paramètres!$C$1:$C$21)</f>
        <v>-13</v>
      </c>
      <c r="Z49" s="11">
        <v>2003</v>
      </c>
      <c r="AA49" s="11" t="s">
        <v>1156</v>
      </c>
      <c r="AB49" s="59" t="s">
        <v>3174</v>
      </c>
      <c r="AC49" s="86"/>
      <c r="AD49" s="42" t="str">
        <f>IF(ISNA(VLOOKUP(D49,'Liste en forme Filles'!$C:$C,1,FALSE)),"","*")</f>
        <v>*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</row>
    <row r="50" spans="1:46" s="15" customFormat="1" x14ac:dyDescent="0.35">
      <c r="A50" s="60"/>
      <c r="B50" s="242" t="s">
        <v>3055</v>
      </c>
      <c r="C50" s="242" t="s">
        <v>3054</v>
      </c>
      <c r="D50" s="138" t="s">
        <v>3080</v>
      </c>
      <c r="E50" s="49" t="s">
        <v>33</v>
      </c>
      <c r="F50" s="97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Franche-Comté</v>
      </c>
      <c r="G50" s="81">
        <f>LOOKUP(Z50-Paramètres!$E$1,Paramètres!$A$1:$A$20)</f>
        <v>-13</v>
      </c>
      <c r="H50" s="81" t="str">
        <f>LOOKUP(G50,Paramètres!$A$1:$B$20)</f>
        <v>M2</v>
      </c>
      <c r="I50" s="37">
        <f t="shared" si="0"/>
        <v>5</v>
      </c>
      <c r="J50" s="116">
        <v>500</v>
      </c>
      <c r="K50" s="1">
        <v>0</v>
      </c>
      <c r="L50" s="1"/>
      <c r="M50" s="1"/>
      <c r="N50" s="1"/>
      <c r="O50" s="88" t="str">
        <f t="shared" si="1"/>
        <v>0</v>
      </c>
      <c r="P50" s="174">
        <f t="shared" si="8"/>
        <v>0</v>
      </c>
      <c r="Q50" s="174">
        <f t="shared" si="8"/>
        <v>0</v>
      </c>
      <c r="R50" s="174">
        <f t="shared" si="8"/>
        <v>0</v>
      </c>
      <c r="S50" s="174">
        <f t="shared" si="8"/>
        <v>0</v>
      </c>
      <c r="T50" s="174">
        <f t="shared" si="3"/>
        <v>0</v>
      </c>
      <c r="U50" s="175" t="str">
        <f t="shared" si="4"/>
        <v>0</v>
      </c>
      <c r="V50" s="176">
        <f t="shared" si="5"/>
        <v>0</v>
      </c>
      <c r="W50" s="175" t="str">
        <f t="shared" si="6"/>
        <v>0</v>
      </c>
      <c r="X50" s="176">
        <f t="shared" si="7"/>
        <v>0</v>
      </c>
      <c r="Y50" s="36" t="str">
        <f ca="1">LOOKUP(G50,Paramètres!$A$1:$A$20,Paramètres!$C$1:$C$21)</f>
        <v>-13</v>
      </c>
      <c r="Z50" s="25">
        <v>2003</v>
      </c>
      <c r="AA50" s="25" t="s">
        <v>1156</v>
      </c>
      <c r="AB50" s="59" t="s">
        <v>3385</v>
      </c>
      <c r="AC50" s="86"/>
      <c r="AD50" s="42" t="str">
        <f>IF(ISNA(VLOOKUP(D50,'Liste en forme Filles'!$C:$C,1,FALSE)),"","*")</f>
        <v>*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</row>
    <row r="51" spans="1:46" s="15" customFormat="1" x14ac:dyDescent="0.35">
      <c r="A51" s="60"/>
      <c r="B51" s="32" t="s">
        <v>1085</v>
      </c>
      <c r="C51" s="32" t="s">
        <v>996</v>
      </c>
      <c r="D51" s="138" t="s">
        <v>2448</v>
      </c>
      <c r="E51" s="49" t="s">
        <v>1017</v>
      </c>
      <c r="F51" s="97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Paramètres!$E$3=Paramètres!$A$23,"Besançon",IF(Paramètres!$E$3=Paramètres!$A$24,"Doubs","Franche-Comté")))))))</f>
        <v>Franche-Comté</v>
      </c>
      <c r="G51" s="81">
        <f>LOOKUP(Z51-Paramètres!$E$1,Paramètres!$A$1:$A$20)</f>
        <v>-13</v>
      </c>
      <c r="H51" s="81" t="str">
        <f>LOOKUP(G51,Paramètres!$A$1:$B$20)</f>
        <v>M2</v>
      </c>
      <c r="I51" s="37">
        <f t="shared" si="0"/>
        <v>5</v>
      </c>
      <c r="J51" s="116">
        <v>500</v>
      </c>
      <c r="K51" s="1">
        <v>0</v>
      </c>
      <c r="L51" s="1"/>
      <c r="M51" s="1"/>
      <c r="N51" s="1"/>
      <c r="O51" s="88" t="str">
        <f t="shared" si="1"/>
        <v>0</v>
      </c>
      <c r="P51" s="174">
        <f t="shared" si="8"/>
        <v>0</v>
      </c>
      <c r="Q51" s="174">
        <f t="shared" si="8"/>
        <v>0</v>
      </c>
      <c r="R51" s="174">
        <f t="shared" si="8"/>
        <v>0</v>
      </c>
      <c r="S51" s="174">
        <f t="shared" si="8"/>
        <v>0</v>
      </c>
      <c r="T51" s="174">
        <f t="shared" si="3"/>
        <v>0</v>
      </c>
      <c r="U51" s="175" t="str">
        <f t="shared" si="4"/>
        <v>0</v>
      </c>
      <c r="V51" s="176">
        <f t="shared" si="5"/>
        <v>0</v>
      </c>
      <c r="W51" s="175" t="str">
        <f t="shared" si="6"/>
        <v>0</v>
      </c>
      <c r="X51" s="176">
        <f t="shared" si="7"/>
        <v>0</v>
      </c>
      <c r="Y51" s="36" t="str">
        <f ca="1">LOOKUP(G51,Paramètres!$A$1:$A$20,Paramètres!$C$1:$C$21)</f>
        <v>-13</v>
      </c>
      <c r="Z51" s="25">
        <v>2003</v>
      </c>
      <c r="AA51" s="25" t="s">
        <v>1156</v>
      </c>
      <c r="AB51" s="59" t="s">
        <v>3174</v>
      </c>
      <c r="AC51" s="86"/>
      <c r="AD51" s="42" t="str">
        <f>IF(ISNA(VLOOKUP(D51,'Liste en forme Filles'!$C:$C,1,FALSE)),"","*")</f>
        <v>*</v>
      </c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</row>
    <row r="52" spans="1:46" s="15" customFormat="1" x14ac:dyDescent="0.35">
      <c r="A52" s="60"/>
      <c r="B52" s="32" t="s">
        <v>256</v>
      </c>
      <c r="C52" s="32" t="s">
        <v>1047</v>
      </c>
      <c r="D52" s="138" t="s">
        <v>2432</v>
      </c>
      <c r="E52" s="49" t="s">
        <v>864</v>
      </c>
      <c r="F52" s="97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Paramètres!$E$3=Paramètres!$A$23,"Besançon",IF(Paramètres!$E$3=Paramètres!$A$24,"Doubs","Franche-Comté")))))))</f>
        <v>Franche-Comté</v>
      </c>
      <c r="G52" s="81">
        <f>LOOKUP(Z52-Paramètres!$E$1,Paramètres!$A$1:$A$20)</f>
        <v>-15</v>
      </c>
      <c r="H52" s="81" t="str">
        <f>LOOKUP(G52,Paramètres!$A$1:$B$20)</f>
        <v>C2</v>
      </c>
      <c r="I52" s="37">
        <f t="shared" si="0"/>
        <v>8</v>
      </c>
      <c r="J52" s="116">
        <v>850</v>
      </c>
      <c r="K52" s="1" t="s">
        <v>214</v>
      </c>
      <c r="L52" s="1"/>
      <c r="M52" s="1"/>
      <c r="N52" s="1"/>
      <c r="O52" s="88" t="str">
        <f t="shared" si="1"/>
        <v>4D</v>
      </c>
      <c r="P52" s="174">
        <f t="shared" si="8"/>
        <v>40000000000</v>
      </c>
      <c r="Q52" s="174">
        <f t="shared" si="8"/>
        <v>0</v>
      </c>
      <c r="R52" s="174">
        <f t="shared" si="8"/>
        <v>0</v>
      </c>
      <c r="S52" s="174">
        <f t="shared" si="8"/>
        <v>0</v>
      </c>
      <c r="T52" s="174">
        <f t="shared" si="3"/>
        <v>40000000000</v>
      </c>
      <c r="U52" s="175" t="str">
        <f t="shared" si="4"/>
        <v>4D</v>
      </c>
      <c r="V52" s="176">
        <f t="shared" si="5"/>
        <v>0</v>
      </c>
      <c r="W52" s="175" t="str">
        <f t="shared" si="6"/>
        <v>4D</v>
      </c>
      <c r="X52" s="176">
        <f t="shared" si="7"/>
        <v>0</v>
      </c>
      <c r="Y52" s="36" t="str">
        <f ca="1">LOOKUP(G52,Paramètres!$A$1:$A$20,Paramètres!$C$1:$C$21)</f>
        <v>-15</v>
      </c>
      <c r="Z52" s="25">
        <v>2001</v>
      </c>
      <c r="AA52" s="25" t="s">
        <v>1156</v>
      </c>
      <c r="AB52" s="59" t="s">
        <v>3383</v>
      </c>
      <c r="AC52" s="86"/>
      <c r="AD52" s="42" t="str">
        <f>IF(ISNA(VLOOKUP(D52,'Liste en forme Filles'!$C:$C,1,FALSE)),"","*")</f>
        <v>*</v>
      </c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</row>
    <row r="53" spans="1:46" s="15" customFormat="1" x14ac:dyDescent="0.35">
      <c r="A53" s="60"/>
      <c r="B53" s="244" t="s">
        <v>1051</v>
      </c>
      <c r="C53" s="244" t="s">
        <v>1049</v>
      </c>
      <c r="D53" s="138" t="s">
        <v>2433</v>
      </c>
      <c r="E53" s="49" t="s">
        <v>864</v>
      </c>
      <c r="F53" s="97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Paramètres!$E$3=Paramètres!$A$23,"Besançon",IF(Paramètres!$E$3=Paramètres!$A$24,"Doubs","Franche-Comté")))))))</f>
        <v>Franche-Comté</v>
      </c>
      <c r="G53" s="81">
        <f>LOOKUP(Z53-Paramètres!$E$1,Paramètres!$A$1:$A$20)</f>
        <v>-14</v>
      </c>
      <c r="H53" s="81" t="str">
        <f>LOOKUP(G53,Paramètres!$A$1:$B$20)</f>
        <v>C1</v>
      </c>
      <c r="I53" s="37">
        <f t="shared" si="0"/>
        <v>6</v>
      </c>
      <c r="J53" s="116">
        <v>686</v>
      </c>
      <c r="K53" s="1" t="s">
        <v>215</v>
      </c>
      <c r="L53" s="1"/>
      <c r="M53" s="1"/>
      <c r="N53" s="1"/>
      <c r="O53" s="88" t="str">
        <f t="shared" si="1"/>
        <v>1D</v>
      </c>
      <c r="P53" s="174">
        <f t="shared" si="8"/>
        <v>10000000000</v>
      </c>
      <c r="Q53" s="174">
        <f t="shared" si="8"/>
        <v>0</v>
      </c>
      <c r="R53" s="174">
        <f t="shared" si="8"/>
        <v>0</v>
      </c>
      <c r="S53" s="174">
        <f t="shared" si="8"/>
        <v>0</v>
      </c>
      <c r="T53" s="174">
        <f t="shared" si="3"/>
        <v>10000000000</v>
      </c>
      <c r="U53" s="175" t="str">
        <f t="shared" si="4"/>
        <v>1D</v>
      </c>
      <c r="V53" s="176">
        <f t="shared" si="5"/>
        <v>0</v>
      </c>
      <c r="W53" s="175" t="str">
        <f t="shared" si="6"/>
        <v>1D</v>
      </c>
      <c r="X53" s="176">
        <f t="shared" si="7"/>
        <v>0</v>
      </c>
      <c r="Y53" s="36" t="str">
        <f ca="1">LOOKUP(G53,Paramètres!$A$1:$A$20,Paramètres!$C$1:$C$21)</f>
        <v>-15</v>
      </c>
      <c r="Z53" s="25">
        <v>2002</v>
      </c>
      <c r="AA53" s="25" t="s">
        <v>1156</v>
      </c>
      <c r="AB53" s="59" t="s">
        <v>3381</v>
      </c>
      <c r="AC53" s="86"/>
      <c r="AD53" s="42" t="str">
        <f>IF(ISNA(VLOOKUP(D53,'Liste en forme Filles'!$C:$C,1,FALSE)),"","*")</f>
        <v>*</v>
      </c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</row>
    <row r="54" spans="1:46" s="43" customFormat="1" x14ac:dyDescent="0.35">
      <c r="A54" s="60"/>
      <c r="B54" s="32" t="s">
        <v>1040</v>
      </c>
      <c r="C54" s="32" t="s">
        <v>1041</v>
      </c>
      <c r="D54" s="138" t="s">
        <v>2409</v>
      </c>
      <c r="E54" s="49" t="s">
        <v>692</v>
      </c>
      <c r="F54" s="97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Paramètres!$E$3=Paramètres!$A$23,"Besançon",IF(Paramètres!$E$3=Paramètres!$A$24,"Doubs","Franche-Comté")))))))</f>
        <v>Franche-Comté</v>
      </c>
      <c r="G54" s="81">
        <f>LOOKUP(Z54-Paramètres!$E$1,Paramètres!$A$1:$A$20)</f>
        <v>-14</v>
      </c>
      <c r="H54" s="81" t="str">
        <f>LOOKUP(G54,Paramètres!$A$1:$B$20)</f>
        <v>C1</v>
      </c>
      <c r="I54" s="37">
        <f t="shared" si="0"/>
        <v>6</v>
      </c>
      <c r="J54" s="116">
        <v>618</v>
      </c>
      <c r="K54" s="1" t="s">
        <v>187</v>
      </c>
      <c r="L54" s="1"/>
      <c r="M54" s="1"/>
      <c r="N54" s="1"/>
      <c r="O54" s="88" t="str">
        <f t="shared" si="1"/>
        <v>80E</v>
      </c>
      <c r="P54" s="91">
        <f t="shared" si="8"/>
        <v>8000000000</v>
      </c>
      <c r="Q54" s="91">
        <f t="shared" si="8"/>
        <v>0</v>
      </c>
      <c r="R54" s="91">
        <f t="shared" si="8"/>
        <v>0</v>
      </c>
      <c r="S54" s="91">
        <f t="shared" si="8"/>
        <v>0</v>
      </c>
      <c r="T54" s="91">
        <f t="shared" si="3"/>
        <v>8000000000</v>
      </c>
      <c r="U54" s="92" t="str">
        <f t="shared" si="4"/>
        <v>80E</v>
      </c>
      <c r="V54" s="93">
        <f t="shared" si="5"/>
        <v>0</v>
      </c>
      <c r="W54" s="92" t="str">
        <f t="shared" si="6"/>
        <v>80E</v>
      </c>
      <c r="X54" s="93">
        <f t="shared" si="7"/>
        <v>0</v>
      </c>
      <c r="Y54" s="36" t="str">
        <f ca="1">LOOKUP(G54,Paramètres!$A$1:$A$20,Paramètres!$C$1:$C$21)</f>
        <v>-15</v>
      </c>
      <c r="Z54" s="25">
        <v>2002</v>
      </c>
      <c r="AA54" s="25" t="s">
        <v>1156</v>
      </c>
      <c r="AB54" s="59"/>
      <c r="AC54" s="86"/>
      <c r="AD54" s="42" t="str">
        <f>IF(ISNA(VLOOKUP(D54,'Liste en forme Filles'!$C:$C,1,FALSE)),"","*")</f>
        <v>*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</row>
    <row r="55" spans="1:46" s="43" customFormat="1" x14ac:dyDescent="0.35">
      <c r="A55" s="60"/>
      <c r="B55" s="32" t="s">
        <v>1081</v>
      </c>
      <c r="C55" s="32" t="s">
        <v>1063</v>
      </c>
      <c r="D55" s="138" t="s">
        <v>2451</v>
      </c>
      <c r="E55" s="49" t="s">
        <v>1016</v>
      </c>
      <c r="F55" s="97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Paramètres!$E$3=Paramètres!$A$23,"Besançon",IF(Paramètres!$E$3=Paramètres!$A$24,"Doubs","Franche-Comté")))))))</f>
        <v>Franche-Comté</v>
      </c>
      <c r="G55" s="81">
        <f>LOOKUP(Z55-Paramètres!$E$1,Paramètres!$A$1:$A$20)</f>
        <v>-14</v>
      </c>
      <c r="H55" s="81" t="str">
        <f>LOOKUP(G55,Paramètres!$A$1:$B$20)</f>
        <v>C1</v>
      </c>
      <c r="I55" s="37">
        <f t="shared" si="0"/>
        <v>5</v>
      </c>
      <c r="J55" s="116">
        <v>596</v>
      </c>
      <c r="K55" s="1" t="s">
        <v>216</v>
      </c>
      <c r="L55" s="1"/>
      <c r="M55" s="1"/>
      <c r="N55" s="1"/>
      <c r="O55" s="88" t="str">
        <f t="shared" si="1"/>
        <v>65E</v>
      </c>
      <c r="P55" s="91">
        <f t="shared" si="8"/>
        <v>6500000000</v>
      </c>
      <c r="Q55" s="91">
        <f t="shared" si="8"/>
        <v>0</v>
      </c>
      <c r="R55" s="91">
        <f t="shared" si="8"/>
        <v>0</v>
      </c>
      <c r="S55" s="91">
        <f t="shared" si="8"/>
        <v>0</v>
      </c>
      <c r="T55" s="91">
        <f t="shared" si="3"/>
        <v>6500000000</v>
      </c>
      <c r="U55" s="92" t="str">
        <f t="shared" si="4"/>
        <v>65E</v>
      </c>
      <c r="V55" s="93">
        <f t="shared" si="5"/>
        <v>0</v>
      </c>
      <c r="W55" s="92" t="str">
        <f t="shared" si="6"/>
        <v>65E</v>
      </c>
      <c r="X55" s="93">
        <f t="shared" si="7"/>
        <v>0</v>
      </c>
      <c r="Y55" s="36" t="str">
        <f ca="1">LOOKUP(G55,Paramètres!$A$1:$A$20,Paramètres!$C$1:$C$21)</f>
        <v>-15</v>
      </c>
      <c r="Z55" s="25">
        <v>2002</v>
      </c>
      <c r="AA55" s="25" t="s">
        <v>1156</v>
      </c>
      <c r="AB55" s="59"/>
      <c r="AC55" s="86"/>
      <c r="AD55" s="42" t="str">
        <f>IF(ISNA(VLOOKUP(D55,'Liste en forme Filles'!$C:$C,1,FALSE)),"","*")</f>
        <v>*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</row>
    <row r="56" spans="1:46" s="43" customFormat="1" x14ac:dyDescent="0.35">
      <c r="A56" s="60"/>
      <c r="B56" s="32" t="s">
        <v>1070</v>
      </c>
      <c r="C56" s="32" t="s">
        <v>1053</v>
      </c>
      <c r="D56" s="138" t="s">
        <v>2454</v>
      </c>
      <c r="E56" s="49" t="s">
        <v>1015</v>
      </c>
      <c r="F56" s="97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Paramètres!$E$3=Paramètres!$A$23,"Besançon",IF(Paramètres!$E$3=Paramètres!$A$24,"Doubs","Franche-Comté")))))))</f>
        <v>Franche-Comté</v>
      </c>
      <c r="G56" s="81">
        <f>LOOKUP(Z56-Paramètres!$E$1,Paramètres!$A$1:$A$20)</f>
        <v>-14</v>
      </c>
      <c r="H56" s="81" t="str">
        <f>LOOKUP(G56,Paramètres!$A$1:$B$20)</f>
        <v>C1</v>
      </c>
      <c r="I56" s="37">
        <f t="shared" si="0"/>
        <v>5</v>
      </c>
      <c r="J56" s="116">
        <v>500</v>
      </c>
      <c r="K56" s="1" t="s">
        <v>190</v>
      </c>
      <c r="L56" s="1"/>
      <c r="M56" s="1"/>
      <c r="N56" s="1"/>
      <c r="O56" s="88" t="str">
        <f t="shared" si="1"/>
        <v>50E</v>
      </c>
      <c r="P56" s="91">
        <f t="shared" si="8"/>
        <v>5000000000</v>
      </c>
      <c r="Q56" s="91">
        <f t="shared" si="8"/>
        <v>0</v>
      </c>
      <c r="R56" s="91">
        <f t="shared" si="8"/>
        <v>0</v>
      </c>
      <c r="S56" s="91">
        <f t="shared" si="8"/>
        <v>0</v>
      </c>
      <c r="T56" s="91">
        <f t="shared" si="3"/>
        <v>5000000000</v>
      </c>
      <c r="U56" s="92" t="str">
        <f t="shared" si="4"/>
        <v>50E</v>
      </c>
      <c r="V56" s="93">
        <f t="shared" si="5"/>
        <v>0</v>
      </c>
      <c r="W56" s="92" t="str">
        <f t="shared" si="6"/>
        <v>50E</v>
      </c>
      <c r="X56" s="93">
        <f t="shared" si="7"/>
        <v>0</v>
      </c>
      <c r="Y56" s="36" t="str">
        <f ca="1">LOOKUP(G56,Paramètres!$A$1:$A$20,Paramètres!$C$1:$C$21)</f>
        <v>-15</v>
      </c>
      <c r="Z56" s="25">
        <v>2002</v>
      </c>
      <c r="AA56" s="25" t="s">
        <v>1156</v>
      </c>
      <c r="AB56" s="59"/>
      <c r="AC56" s="86"/>
      <c r="AD56" s="42" t="str">
        <f>IF(ISNA(VLOOKUP(D56,'Liste en forme Filles'!$C:$C,1,FALSE)),"","*")</f>
        <v>*</v>
      </c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</row>
    <row r="57" spans="1:46" s="43" customFormat="1" x14ac:dyDescent="0.35">
      <c r="A57" s="60"/>
      <c r="B57" s="32" t="s">
        <v>1098</v>
      </c>
      <c r="C57" s="32" t="s">
        <v>1060</v>
      </c>
      <c r="D57" s="138" t="s">
        <v>2452</v>
      </c>
      <c r="E57" s="49" t="s">
        <v>1009</v>
      </c>
      <c r="F57" s="97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Paramètres!$E$3=Paramètres!$A$23,"Besançon",IF(Paramètres!$E$3=Paramètres!$A$24,"Doubs","Franche-Comté")))))))</f>
        <v>Franche-Comté</v>
      </c>
      <c r="G57" s="81">
        <f>LOOKUP(Z57-Paramètres!$E$1,Paramètres!$A$1:$A$20)</f>
        <v>-14</v>
      </c>
      <c r="H57" s="81" t="str">
        <f>LOOKUP(G57,Paramètres!$A$1:$B$20)</f>
        <v>C1</v>
      </c>
      <c r="I57" s="37">
        <f t="shared" si="0"/>
        <v>5</v>
      </c>
      <c r="J57" s="116">
        <v>552</v>
      </c>
      <c r="K57" s="1" t="s">
        <v>188</v>
      </c>
      <c r="L57" s="1"/>
      <c r="M57" s="1"/>
      <c r="N57" s="1"/>
      <c r="O57" s="88" t="str">
        <f t="shared" si="1"/>
        <v>40E</v>
      </c>
      <c r="P57" s="91">
        <f t="shared" si="8"/>
        <v>4000000000</v>
      </c>
      <c r="Q57" s="91">
        <f t="shared" si="8"/>
        <v>0</v>
      </c>
      <c r="R57" s="91">
        <f t="shared" si="8"/>
        <v>0</v>
      </c>
      <c r="S57" s="91">
        <f t="shared" si="8"/>
        <v>0</v>
      </c>
      <c r="T57" s="91">
        <f t="shared" si="3"/>
        <v>4000000000</v>
      </c>
      <c r="U57" s="92" t="str">
        <f t="shared" si="4"/>
        <v>40E</v>
      </c>
      <c r="V57" s="93">
        <f t="shared" si="5"/>
        <v>0</v>
      </c>
      <c r="W57" s="92" t="str">
        <f t="shared" si="6"/>
        <v>40E</v>
      </c>
      <c r="X57" s="93">
        <f t="shared" si="7"/>
        <v>0</v>
      </c>
      <c r="Y57" s="36" t="str">
        <f ca="1">LOOKUP(G57,Paramètres!$A$1:$A$20,Paramètres!$C$1:$C$21)</f>
        <v>-15</v>
      </c>
      <c r="Z57" s="25">
        <v>2002</v>
      </c>
      <c r="AA57" s="25" t="s">
        <v>1156</v>
      </c>
      <c r="AB57" s="59"/>
      <c r="AC57" s="86"/>
      <c r="AD57" s="42" t="str">
        <f>IF(ISNA(VLOOKUP(D57,'Liste en forme Filles'!$C:$C,1,FALSE)),"","*")</f>
        <v>*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</row>
    <row r="58" spans="1:46" s="43" customFormat="1" x14ac:dyDescent="0.35">
      <c r="A58" s="60"/>
      <c r="B58" s="14" t="s">
        <v>516</v>
      </c>
      <c r="C58" s="14" t="s">
        <v>364</v>
      </c>
      <c r="D58" s="150" t="s">
        <v>2410</v>
      </c>
      <c r="E58" s="13" t="s">
        <v>328</v>
      </c>
      <c r="F58" s="97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Paramètres!$E$3=Paramètres!$A$23,"Besançon",IF(Paramètres!$E$3=Paramètres!$A$24,"Doubs","Franche-Comté")))))))</f>
        <v>Franche-Comté</v>
      </c>
      <c r="G58" s="81">
        <f>LOOKUP(Z58-Paramètres!$E$1,Paramètres!$A$1:$A$20)</f>
        <v>-14</v>
      </c>
      <c r="H58" s="81" t="str">
        <f>LOOKUP(G58,Paramètres!$A$1:$B$20)</f>
        <v>C1</v>
      </c>
      <c r="I58" s="81">
        <f t="shared" si="0"/>
        <v>5</v>
      </c>
      <c r="J58" s="120">
        <v>564</v>
      </c>
      <c r="K58" s="12" t="s">
        <v>217</v>
      </c>
      <c r="L58" s="12"/>
      <c r="M58" s="12"/>
      <c r="N58" s="12"/>
      <c r="O58" s="81" t="str">
        <f t="shared" si="1"/>
        <v>30E</v>
      </c>
      <c r="P58" s="83">
        <f t="shared" si="8"/>
        <v>3000000000</v>
      </c>
      <c r="Q58" s="83">
        <f t="shared" si="8"/>
        <v>0</v>
      </c>
      <c r="R58" s="83">
        <f t="shared" si="8"/>
        <v>0</v>
      </c>
      <c r="S58" s="83">
        <f t="shared" si="8"/>
        <v>0</v>
      </c>
      <c r="T58" s="83">
        <f t="shared" si="3"/>
        <v>3000000000</v>
      </c>
      <c r="U58" s="84" t="str">
        <f t="shared" si="4"/>
        <v>30E</v>
      </c>
      <c r="V58" s="85">
        <f t="shared" si="5"/>
        <v>0</v>
      </c>
      <c r="W58" s="84" t="str">
        <f t="shared" si="6"/>
        <v>30E</v>
      </c>
      <c r="X58" s="85">
        <f t="shared" si="7"/>
        <v>0</v>
      </c>
      <c r="Y58" s="36" t="str">
        <f ca="1">LOOKUP(G58,Paramètres!$A$1:$A$20,Paramètres!$C$1:$C$21)</f>
        <v>-15</v>
      </c>
      <c r="Z58" s="11">
        <v>2002</v>
      </c>
      <c r="AA58" s="11" t="s">
        <v>1156</v>
      </c>
      <c r="AB58" s="59"/>
      <c r="AC58" s="86"/>
      <c r="AD58" s="42" t="str">
        <f>IF(ISNA(VLOOKUP(D58,'Liste en forme Filles'!$C:$C,1,FALSE)),"","*")</f>
        <v>*</v>
      </c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</row>
    <row r="59" spans="1:46" s="43" customFormat="1" x14ac:dyDescent="0.35">
      <c r="A59" s="60"/>
      <c r="B59" s="32" t="s">
        <v>1037</v>
      </c>
      <c r="C59" s="32" t="s">
        <v>1038</v>
      </c>
      <c r="D59" s="138" t="s">
        <v>2408</v>
      </c>
      <c r="E59" s="49" t="s">
        <v>1039</v>
      </c>
      <c r="F59" s="97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Paramètres!$E$3=Paramètres!$A$23,"Besançon",IF(Paramètres!$E$3=Paramètres!$A$24,"Doubs","Franche-Comté")))))))</f>
        <v>Franche-Comté</v>
      </c>
      <c r="G59" s="81">
        <f>LOOKUP(Z59-Paramètres!$E$1,Paramètres!$A$1:$A$20)</f>
        <v>-15</v>
      </c>
      <c r="H59" s="81" t="str">
        <f>LOOKUP(G59,Paramètres!$A$1:$B$20)</f>
        <v>C2</v>
      </c>
      <c r="I59" s="37">
        <f t="shared" si="0"/>
        <v>5</v>
      </c>
      <c r="J59" s="116">
        <v>554</v>
      </c>
      <c r="K59" s="47" t="s">
        <v>218</v>
      </c>
      <c r="L59" s="47"/>
      <c r="M59" s="25"/>
      <c r="N59" s="25"/>
      <c r="O59" s="88" t="str">
        <f t="shared" si="1"/>
        <v>25E</v>
      </c>
      <c r="P59" s="91">
        <f t="shared" si="8"/>
        <v>2500000000</v>
      </c>
      <c r="Q59" s="91">
        <f t="shared" si="8"/>
        <v>0</v>
      </c>
      <c r="R59" s="91">
        <f t="shared" si="8"/>
        <v>0</v>
      </c>
      <c r="S59" s="91">
        <f t="shared" si="8"/>
        <v>0</v>
      </c>
      <c r="T59" s="91">
        <f t="shared" si="3"/>
        <v>2500000000</v>
      </c>
      <c r="U59" s="92" t="str">
        <f t="shared" si="4"/>
        <v>25E</v>
      </c>
      <c r="V59" s="93">
        <f t="shared" si="5"/>
        <v>0</v>
      </c>
      <c r="W59" s="92" t="str">
        <f t="shared" si="6"/>
        <v>25E</v>
      </c>
      <c r="X59" s="93">
        <f t="shared" si="7"/>
        <v>0</v>
      </c>
      <c r="Y59" s="36" t="str">
        <f ca="1">LOOKUP(G59,Paramètres!$A$1:$A$20,Paramètres!$C$1:$C$21)</f>
        <v>-15</v>
      </c>
      <c r="Z59" s="25">
        <v>2001</v>
      </c>
      <c r="AA59" s="25" t="s">
        <v>1156</v>
      </c>
      <c r="AB59" s="59"/>
      <c r="AC59" s="86"/>
      <c r="AD59" s="42" t="str">
        <f>IF(ISNA(VLOOKUP(D59,'Liste en forme Filles'!$C:$C,1,FALSE)),"","*")</f>
        <v>*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</row>
    <row r="60" spans="1:46" s="43" customFormat="1" x14ac:dyDescent="0.35">
      <c r="A60" s="60"/>
      <c r="B60" s="32" t="s">
        <v>1076</v>
      </c>
      <c r="C60" s="32" t="s">
        <v>1058</v>
      </c>
      <c r="D60" s="138" t="s">
        <v>2453</v>
      </c>
      <c r="E60" s="49" t="s">
        <v>1014</v>
      </c>
      <c r="F60" s="97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Franche-Comté</v>
      </c>
      <c r="G60" s="81">
        <f>LOOKUP(Z60-Paramètres!$E$1,Paramètres!$A$1:$A$20)</f>
        <v>-14</v>
      </c>
      <c r="H60" s="81" t="str">
        <f>LOOKUP(G60,Paramètres!$A$1:$B$20)</f>
        <v>C1</v>
      </c>
      <c r="I60" s="37">
        <f t="shared" si="0"/>
        <v>5</v>
      </c>
      <c r="J60" s="116">
        <v>502</v>
      </c>
      <c r="K60" s="1" t="s">
        <v>219</v>
      </c>
      <c r="L60" s="1"/>
      <c r="M60" s="1"/>
      <c r="N60" s="1"/>
      <c r="O60" s="88" t="str">
        <f t="shared" si="1"/>
        <v>20E</v>
      </c>
      <c r="P60" s="91">
        <f t="shared" si="8"/>
        <v>2000000000</v>
      </c>
      <c r="Q60" s="91">
        <f t="shared" si="8"/>
        <v>0</v>
      </c>
      <c r="R60" s="91">
        <f t="shared" si="8"/>
        <v>0</v>
      </c>
      <c r="S60" s="91">
        <f t="shared" si="8"/>
        <v>0</v>
      </c>
      <c r="T60" s="91">
        <f t="shared" si="3"/>
        <v>2000000000</v>
      </c>
      <c r="U60" s="92" t="str">
        <f t="shared" si="4"/>
        <v>20E</v>
      </c>
      <c r="V60" s="93">
        <f t="shared" si="5"/>
        <v>0</v>
      </c>
      <c r="W60" s="92" t="str">
        <f t="shared" si="6"/>
        <v>20E</v>
      </c>
      <c r="X60" s="93">
        <f t="shared" si="7"/>
        <v>0</v>
      </c>
      <c r="Y60" s="36" t="str">
        <f ca="1">LOOKUP(G60,Paramètres!$A$1:$A$20,Paramètres!$C$1:$C$21)</f>
        <v>-15</v>
      </c>
      <c r="Z60" s="25">
        <v>2002</v>
      </c>
      <c r="AA60" s="25" t="s">
        <v>1156</v>
      </c>
      <c r="AB60" s="59"/>
      <c r="AC60" s="86"/>
      <c r="AD60" s="42" t="str">
        <f>IF(ISNA(VLOOKUP(D60,'Liste en forme Filles'!$C:$C,1,FALSE)),"","*")</f>
        <v>*</v>
      </c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</row>
    <row r="61" spans="1:46" s="43" customFormat="1" x14ac:dyDescent="0.35">
      <c r="A61" s="60"/>
      <c r="B61" s="32" t="s">
        <v>1086</v>
      </c>
      <c r="C61" s="32" t="s">
        <v>780</v>
      </c>
      <c r="D61" s="138" t="s">
        <v>3092</v>
      </c>
      <c r="E61" s="49" t="s">
        <v>842</v>
      </c>
      <c r="F61" s="97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Paramètres!$E$3=Paramètres!$A$23,"Besançon",IF(Paramètres!$E$3=Paramètres!$A$24,"Doubs","Franche-Comté")))))))</f>
        <v>Franche-Comté</v>
      </c>
      <c r="G61" s="81">
        <f>LOOKUP(Z61-Paramètres!$E$1,Paramètres!$A$1:$A$20)</f>
        <v>-14</v>
      </c>
      <c r="H61" s="81" t="str">
        <f>LOOKUP(G61,Paramètres!$A$1:$B$20)</f>
        <v>C1</v>
      </c>
      <c r="I61" s="37">
        <f t="shared" si="0"/>
        <v>5</v>
      </c>
      <c r="J61" s="116">
        <v>500</v>
      </c>
      <c r="K61" s="1" t="s">
        <v>189</v>
      </c>
      <c r="L61" s="1"/>
      <c r="M61" s="1"/>
      <c r="N61" s="1"/>
      <c r="O61" s="88" t="str">
        <f t="shared" si="1"/>
        <v>15E</v>
      </c>
      <c r="P61" s="91">
        <f t="shared" si="8"/>
        <v>1500000000</v>
      </c>
      <c r="Q61" s="91">
        <f t="shared" si="8"/>
        <v>0</v>
      </c>
      <c r="R61" s="91">
        <f t="shared" si="8"/>
        <v>0</v>
      </c>
      <c r="S61" s="91">
        <f t="shared" si="8"/>
        <v>0</v>
      </c>
      <c r="T61" s="91">
        <f t="shared" si="3"/>
        <v>1500000000</v>
      </c>
      <c r="U61" s="92" t="str">
        <f t="shared" si="4"/>
        <v>15E</v>
      </c>
      <c r="V61" s="93">
        <f t="shared" si="5"/>
        <v>0</v>
      </c>
      <c r="W61" s="92" t="str">
        <f t="shared" si="6"/>
        <v>15E</v>
      </c>
      <c r="X61" s="93">
        <f t="shared" si="7"/>
        <v>0</v>
      </c>
      <c r="Y61" s="36" t="str">
        <f ca="1">LOOKUP(G61,Paramètres!$A$1:$A$20,Paramètres!$C$1:$C$21)</f>
        <v>-15</v>
      </c>
      <c r="Z61" s="25">
        <v>2002</v>
      </c>
      <c r="AA61" s="25" t="s">
        <v>1156</v>
      </c>
      <c r="AB61" s="59"/>
      <c r="AC61" s="86"/>
      <c r="AD61" s="42" t="str">
        <f>IF(ISNA(VLOOKUP(D61,'Liste en forme Filles'!$C:$C,1,FALSE)),"","*")</f>
        <v>*</v>
      </c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</row>
    <row r="62" spans="1:46" s="43" customFormat="1" x14ac:dyDescent="0.35">
      <c r="A62" s="60"/>
      <c r="B62" s="32" t="s">
        <v>3050</v>
      </c>
      <c r="C62" s="32" t="s">
        <v>3049</v>
      </c>
      <c r="D62" s="138" t="s">
        <v>3078</v>
      </c>
      <c r="E62" s="49" t="s">
        <v>60</v>
      </c>
      <c r="F62" s="97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Paramètres!$E$3=Paramètres!$A$23,"Besançon",IF(Paramètres!$E$3=Paramètres!$A$24,"Doubs","Franche-Comté")))))))</f>
        <v>Franche-Comté</v>
      </c>
      <c r="G62" s="81">
        <f>LOOKUP(Z62-Paramètres!$E$1,Paramètres!$A$1:$A$20)</f>
        <v>-14</v>
      </c>
      <c r="H62" s="81" t="str">
        <f>LOOKUP(G62,Paramètres!$A$1:$B$20)</f>
        <v>C1</v>
      </c>
      <c r="I62" s="37">
        <f t="shared" si="0"/>
        <v>5</v>
      </c>
      <c r="J62" s="116">
        <v>500</v>
      </c>
      <c r="K62" s="1" t="s">
        <v>220</v>
      </c>
      <c r="L62" s="1"/>
      <c r="M62" s="1"/>
      <c r="N62" s="1"/>
      <c r="O62" s="88" t="str">
        <f t="shared" si="1"/>
        <v>10E</v>
      </c>
      <c r="P62" s="91">
        <f t="shared" si="8"/>
        <v>1000000000</v>
      </c>
      <c r="Q62" s="91">
        <f t="shared" si="8"/>
        <v>0</v>
      </c>
      <c r="R62" s="91">
        <f t="shared" si="8"/>
        <v>0</v>
      </c>
      <c r="S62" s="91">
        <f t="shared" si="8"/>
        <v>0</v>
      </c>
      <c r="T62" s="91">
        <f t="shared" si="3"/>
        <v>1000000000</v>
      </c>
      <c r="U62" s="92" t="str">
        <f t="shared" si="4"/>
        <v>10E</v>
      </c>
      <c r="V62" s="93">
        <f t="shared" si="5"/>
        <v>0</v>
      </c>
      <c r="W62" s="92" t="str">
        <f t="shared" si="6"/>
        <v>10E</v>
      </c>
      <c r="X62" s="93">
        <f t="shared" si="7"/>
        <v>0</v>
      </c>
      <c r="Y62" s="36" t="str">
        <f ca="1">LOOKUP(G62,Paramètres!$A$1:$A$20,Paramètres!$C$1:$C$21)</f>
        <v>-15</v>
      </c>
      <c r="Z62" s="25">
        <v>2002</v>
      </c>
      <c r="AA62" s="25" t="s">
        <v>1156</v>
      </c>
      <c r="AB62" s="59"/>
      <c r="AC62" s="86"/>
      <c r="AD62" s="42" t="str">
        <f>IF(ISNA(VLOOKUP(D62,'Liste en forme Filles'!$C:$C,1,FALSE)),"","*")</f>
        <v>*</v>
      </c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</row>
    <row r="63" spans="1:46" s="43" customFormat="1" x14ac:dyDescent="0.35">
      <c r="A63" s="60"/>
      <c r="B63" s="32" t="s">
        <v>1083</v>
      </c>
      <c r="C63" s="32" t="s">
        <v>3060</v>
      </c>
      <c r="D63" s="138" t="s">
        <v>3082</v>
      </c>
      <c r="E63" s="49" t="s">
        <v>1129</v>
      </c>
      <c r="F63" s="97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Paramètres!$E$3=Paramètres!$A$23,"Besançon",IF(Paramètres!$E$3=Paramètres!$A$24,"Doubs","Franche-Comté")))))))</f>
        <v>Franche-Comté</v>
      </c>
      <c r="G63" s="81">
        <f>LOOKUP(Z63-Paramètres!$E$1,Paramètres!$A$1:$A$20)</f>
        <v>-15</v>
      </c>
      <c r="H63" s="81" t="str">
        <f>LOOKUP(G63,Paramètres!$A$1:$B$20)</f>
        <v>C2</v>
      </c>
      <c r="I63" s="37">
        <f t="shared" si="0"/>
        <v>5</v>
      </c>
      <c r="J63" s="116">
        <v>500</v>
      </c>
      <c r="K63" s="1" t="s">
        <v>221</v>
      </c>
      <c r="L63" s="1"/>
      <c r="M63" s="1"/>
      <c r="N63" s="1"/>
      <c r="O63" s="88" t="str">
        <f t="shared" si="1"/>
        <v>5E</v>
      </c>
      <c r="P63" s="91">
        <f t="shared" si="8"/>
        <v>500000000</v>
      </c>
      <c r="Q63" s="91">
        <f t="shared" si="8"/>
        <v>0</v>
      </c>
      <c r="R63" s="91">
        <f t="shared" si="8"/>
        <v>0</v>
      </c>
      <c r="S63" s="91">
        <f t="shared" si="8"/>
        <v>0</v>
      </c>
      <c r="T63" s="91">
        <f t="shared" si="3"/>
        <v>500000000</v>
      </c>
      <c r="U63" s="92" t="str">
        <f t="shared" si="4"/>
        <v>5E</v>
      </c>
      <c r="V63" s="93">
        <f t="shared" si="5"/>
        <v>0</v>
      </c>
      <c r="W63" s="92" t="str">
        <f t="shared" si="6"/>
        <v>5E</v>
      </c>
      <c r="X63" s="93">
        <f t="shared" si="7"/>
        <v>0</v>
      </c>
      <c r="Y63" s="36" t="str">
        <f ca="1">LOOKUP(G63,Paramètres!$A$1:$A$20,Paramètres!$C$1:$C$21)</f>
        <v>-15</v>
      </c>
      <c r="Z63" s="25">
        <v>2001</v>
      </c>
      <c r="AA63" s="25" t="s">
        <v>1156</v>
      </c>
      <c r="AB63" s="59"/>
      <c r="AC63" s="86"/>
      <c r="AD63" s="42" t="str">
        <f>IF(ISNA(VLOOKUP(D63,'Liste en forme Filles'!$C:$C,1,FALSE)),"","*")</f>
        <v>*</v>
      </c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</row>
    <row r="64" spans="1:46" s="43" customFormat="1" x14ac:dyDescent="0.35">
      <c r="A64" s="60"/>
      <c r="B64" s="32" t="s">
        <v>3052</v>
      </c>
      <c r="C64" s="32" t="s">
        <v>780</v>
      </c>
      <c r="D64" s="138" t="s">
        <v>3077</v>
      </c>
      <c r="E64" s="49" t="s">
        <v>60</v>
      </c>
      <c r="F64" s="97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Paramètres!$E$3=Paramètres!$A$23,"Besançon",IF(Paramètres!$E$3=Paramètres!$A$24,"Doubs","Franche-Comté")))))))</f>
        <v>Franche-Comté</v>
      </c>
      <c r="G64" s="81">
        <f>LOOKUP(Z64-Paramètres!$E$1,Paramètres!$A$1:$A$20)</f>
        <v>-15</v>
      </c>
      <c r="H64" s="81" t="str">
        <f>LOOKUP(G64,Paramètres!$A$1:$B$20)</f>
        <v>C2</v>
      </c>
      <c r="I64" s="37">
        <f t="shared" si="0"/>
        <v>5</v>
      </c>
      <c r="J64" s="116">
        <v>500</v>
      </c>
      <c r="K64" s="1" t="s">
        <v>224</v>
      </c>
      <c r="L64" s="1"/>
      <c r="M64" s="1"/>
      <c r="N64" s="1"/>
      <c r="O64" s="88" t="str">
        <f t="shared" si="1"/>
        <v>2E</v>
      </c>
      <c r="P64" s="91">
        <f t="shared" si="8"/>
        <v>200000000</v>
      </c>
      <c r="Q64" s="91">
        <f t="shared" si="8"/>
        <v>0</v>
      </c>
      <c r="R64" s="91">
        <f t="shared" si="8"/>
        <v>0</v>
      </c>
      <c r="S64" s="91">
        <f t="shared" si="8"/>
        <v>0</v>
      </c>
      <c r="T64" s="91">
        <f t="shared" si="3"/>
        <v>200000000</v>
      </c>
      <c r="U64" s="92" t="str">
        <f t="shared" si="4"/>
        <v>2E</v>
      </c>
      <c r="V64" s="93">
        <f t="shared" si="5"/>
        <v>0</v>
      </c>
      <c r="W64" s="92" t="str">
        <f t="shared" si="6"/>
        <v>2E</v>
      </c>
      <c r="X64" s="93">
        <f t="shared" si="7"/>
        <v>0</v>
      </c>
      <c r="Y64" s="36" t="str">
        <f ca="1">LOOKUP(G64,Paramètres!$A$1:$A$20,Paramètres!$C$1:$C$21)</f>
        <v>-15</v>
      </c>
      <c r="Z64" s="25">
        <v>2001</v>
      </c>
      <c r="AA64" s="25" t="s">
        <v>1156</v>
      </c>
      <c r="AB64" s="59"/>
      <c r="AC64" s="86"/>
      <c r="AD64" s="42" t="str">
        <f>IF(ISNA(VLOOKUP(D64,'Liste en forme Filles'!$C:$C,1,FALSE)),"","*")</f>
        <v>*</v>
      </c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</row>
    <row r="65" spans="1:46" s="43" customFormat="1" x14ac:dyDescent="0.35">
      <c r="A65" s="60"/>
      <c r="B65" s="14" t="s">
        <v>522</v>
      </c>
      <c r="C65" s="14" t="s">
        <v>523</v>
      </c>
      <c r="D65" s="150" t="s">
        <v>2427</v>
      </c>
      <c r="E65" s="13" t="s">
        <v>1123</v>
      </c>
      <c r="F65" s="97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Paramètres!$E$3=Paramètres!$A$23,"Besançon",IF(Paramètres!$E$3=Paramètres!$A$24,"Doubs","Franche-Comté")))))))</f>
        <v>Franche-Comté</v>
      </c>
      <c r="G65" s="81">
        <f>LOOKUP(Z65-Paramètres!$E$1,Paramètres!$A$1:$A$20)</f>
        <v>-15</v>
      </c>
      <c r="H65" s="81" t="str">
        <f>LOOKUP(G65,Paramètres!$A$1:$B$20)</f>
        <v>C2</v>
      </c>
      <c r="I65" s="81">
        <f t="shared" si="0"/>
        <v>6</v>
      </c>
      <c r="J65" s="120">
        <v>641</v>
      </c>
      <c r="K65" s="12">
        <v>0</v>
      </c>
      <c r="L65" s="12"/>
      <c r="M65" s="12"/>
      <c r="N65" s="12"/>
      <c r="O65" s="81" t="str">
        <f t="shared" si="1"/>
        <v>0</v>
      </c>
      <c r="P65" s="83">
        <f t="shared" si="8"/>
        <v>0</v>
      </c>
      <c r="Q65" s="83">
        <f t="shared" si="8"/>
        <v>0</v>
      </c>
      <c r="R65" s="83">
        <f t="shared" si="8"/>
        <v>0</v>
      </c>
      <c r="S65" s="83">
        <f t="shared" si="8"/>
        <v>0</v>
      </c>
      <c r="T65" s="83">
        <f t="shared" si="3"/>
        <v>0</v>
      </c>
      <c r="U65" s="84" t="str">
        <f t="shared" si="4"/>
        <v>0</v>
      </c>
      <c r="V65" s="85">
        <f t="shared" si="5"/>
        <v>0</v>
      </c>
      <c r="W65" s="84" t="str">
        <f t="shared" si="6"/>
        <v>0</v>
      </c>
      <c r="X65" s="85">
        <f t="shared" si="7"/>
        <v>0</v>
      </c>
      <c r="Y65" s="36" t="str">
        <f ca="1">LOOKUP(G65,Paramètres!$A$1:$A$20,Paramètres!$C$1:$C$21)</f>
        <v>-15</v>
      </c>
      <c r="Z65" s="11">
        <v>2001</v>
      </c>
      <c r="AA65" s="11" t="s">
        <v>1156</v>
      </c>
      <c r="AB65" s="59" t="s">
        <v>3175</v>
      </c>
      <c r="AC65" s="86"/>
      <c r="AD65" s="42" t="str">
        <f>IF(ISNA(VLOOKUP(D65,'Liste en forme Filles'!$C:$C,1,FALSE)),"","*")</f>
        <v>*</v>
      </c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</row>
    <row r="66" spans="1:46" s="43" customFormat="1" x14ac:dyDescent="0.35">
      <c r="A66" s="44"/>
      <c r="B66" s="32" t="s">
        <v>1068</v>
      </c>
      <c r="C66" s="32" t="s">
        <v>903</v>
      </c>
      <c r="D66" s="138" t="s">
        <v>2449</v>
      </c>
      <c r="E66" s="49" t="s">
        <v>1015</v>
      </c>
      <c r="F66" s="97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Paramètres!$E$3=Paramètres!$A$23,"Besançon",IF(Paramètres!$E$3=Paramètres!$A$24,"Doubs","Franche-Comté")))))))</f>
        <v>Franche-Comté</v>
      </c>
      <c r="G66" s="81">
        <f>LOOKUP(Z66-Paramètres!$E$1,Paramètres!$A$1:$A$20)</f>
        <v>-15</v>
      </c>
      <c r="H66" s="81" t="str">
        <f>LOOKUP(G66,Paramètres!$A$1:$B$20)</f>
        <v>C2</v>
      </c>
      <c r="I66" s="37">
        <f t="shared" ref="I66:I94" si="9">INT(J66/100)</f>
        <v>5</v>
      </c>
      <c r="J66" s="116">
        <v>500</v>
      </c>
      <c r="K66" s="1">
        <v>0</v>
      </c>
      <c r="L66" s="1"/>
      <c r="M66" s="1"/>
      <c r="N66" s="1"/>
      <c r="O66" s="88" t="str">
        <f t="shared" ref="O66:O94" si="10">IF(X66&gt;0,CONCATENATE(W66,INT(X66/POWER(10,INT(LOG10(X66)/2)*2)),CHAR(73-INT(LOG10(X66)/2))),W66)</f>
        <v>0</v>
      </c>
      <c r="P66" s="91">
        <f t="shared" ref="P66:S94" si="11">POWER(10,(73-CODE(IF(OR(K66=0,K66="",K66="Ni"),"Z",RIGHT(UPPER(K66)))))*2)*IF(OR(K66=0,K66="",K66="Ni"),0,VALUE(LEFT(K66,LEN(K66)-1)))</f>
        <v>0</v>
      </c>
      <c r="Q66" s="91">
        <f t="shared" si="11"/>
        <v>0</v>
      </c>
      <c r="R66" s="91">
        <f t="shared" si="11"/>
        <v>0</v>
      </c>
      <c r="S66" s="91">
        <f t="shared" si="11"/>
        <v>0</v>
      </c>
      <c r="T66" s="91">
        <f t="shared" ref="T66:T94" si="12">P66+Q66+R66+S66</f>
        <v>0</v>
      </c>
      <c r="U66" s="92" t="str">
        <f t="shared" ref="U66:U94" si="13">IF(T66&gt;0,CONCATENATE(INT(T66/POWER(10,INT(MIN(LOG10(T66),16)/2)*2)),CHAR(73-INT(MIN(LOG10(T66),16)/2))),"0")</f>
        <v>0</v>
      </c>
      <c r="V66" s="93">
        <f t="shared" ref="V66:V94" si="14">IF(T66&gt;0,T66-INT(T66/POWER(10,INT(MIN(LOG10(T66),16)/2)*2))*POWER(10,INT(MIN(LOG10(T66),16)/2)*2),0)</f>
        <v>0</v>
      </c>
      <c r="W66" s="92" t="str">
        <f t="shared" ref="W66:W94" si="15">IF(V66&gt;0,CONCATENATE(U66,INT(V66/POWER(10,INT(LOG10(V66)/2)*2)),CHAR(73-INT(LOG10(V66)/2))),U66)</f>
        <v>0</v>
      </c>
      <c r="X66" s="93">
        <f t="shared" ref="X66:X94" si="16">IF(V66&gt;0,V66-INT(V66/POWER(10,INT(LOG10(V66)/2)*2))*POWER(10,INT(LOG10(V66)/2)*2),0)</f>
        <v>0</v>
      </c>
      <c r="Y66" s="36" t="str">
        <f ca="1">LOOKUP(G66,Paramètres!$A$1:$A$20,Paramètres!$C$1:$C$21)</f>
        <v>-15</v>
      </c>
      <c r="Z66" s="25">
        <v>2001</v>
      </c>
      <c r="AA66" s="25" t="s">
        <v>1156</v>
      </c>
      <c r="AB66" s="59" t="s">
        <v>3175</v>
      </c>
      <c r="AC66" s="86"/>
      <c r="AD66" s="42" t="str">
        <f>IF(ISNA(VLOOKUP(D66,'Liste en forme Filles'!$C:$C,1,FALSE)),"","*")</f>
        <v>*</v>
      </c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</row>
    <row r="67" spans="1:46" s="43" customFormat="1" x14ac:dyDescent="0.35">
      <c r="A67" s="44"/>
      <c r="B67" s="266" t="s">
        <v>524</v>
      </c>
      <c r="C67" s="266" t="s">
        <v>1117</v>
      </c>
      <c r="D67" s="150" t="s">
        <v>2428</v>
      </c>
      <c r="E67" s="13" t="s">
        <v>1120</v>
      </c>
      <c r="F67" s="97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Paramètres!$E$3=Paramètres!$A$23,"Besançon",IF(Paramètres!$E$3=Paramètres!$A$24,"Doubs","Franche-Comté")))))))</f>
        <v>Franche-Comté</v>
      </c>
      <c r="G67" s="37">
        <f>LOOKUP(Z67-Paramètres!$E$1,Paramètres!$A$1:$A$20)</f>
        <v>-18</v>
      </c>
      <c r="H67" s="37" t="str">
        <f>LOOKUP(G67,Paramètres!$A$1:$B$20)</f>
        <v>J3</v>
      </c>
      <c r="I67" s="37">
        <f t="shared" si="9"/>
        <v>13</v>
      </c>
      <c r="J67" s="120">
        <v>1317</v>
      </c>
      <c r="K67" s="11" t="s">
        <v>467</v>
      </c>
      <c r="L67" s="11"/>
      <c r="M67" s="11"/>
      <c r="N67" s="11"/>
      <c r="O67" s="88" t="str">
        <f t="shared" si="10"/>
        <v>30C</v>
      </c>
      <c r="P67" s="91">
        <f t="shared" si="11"/>
        <v>30000000000000</v>
      </c>
      <c r="Q67" s="91">
        <f t="shared" si="11"/>
        <v>0</v>
      </c>
      <c r="R67" s="91">
        <f t="shared" si="11"/>
        <v>0</v>
      </c>
      <c r="S67" s="91">
        <f t="shared" si="11"/>
        <v>0</v>
      </c>
      <c r="T67" s="91">
        <f t="shared" si="12"/>
        <v>30000000000000</v>
      </c>
      <c r="U67" s="92" t="str">
        <f t="shared" si="13"/>
        <v>30C</v>
      </c>
      <c r="V67" s="93">
        <f t="shared" si="14"/>
        <v>0</v>
      </c>
      <c r="W67" s="92" t="str">
        <f t="shared" si="15"/>
        <v>30C</v>
      </c>
      <c r="X67" s="93">
        <f t="shared" si="16"/>
        <v>0</v>
      </c>
      <c r="Y67" s="36" t="str">
        <f ca="1">LOOKUP(G67,Paramètres!$A$1:$A$20,Paramètres!$C$1:$C$21)</f>
        <v>-18</v>
      </c>
      <c r="Z67" s="11">
        <v>1998</v>
      </c>
      <c r="AA67" s="11" t="s">
        <v>1156</v>
      </c>
      <c r="AB67" s="59" t="s">
        <v>3253</v>
      </c>
      <c r="AC67" s="86"/>
      <c r="AD67" s="42" t="str">
        <f>IF(ISNA(VLOOKUP(D67,'Liste en forme Filles'!$C:$C,1,FALSE)),"","*")</f>
        <v>*</v>
      </c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</row>
    <row r="68" spans="1:46" s="43" customFormat="1" x14ac:dyDescent="0.35">
      <c r="A68" s="44"/>
      <c r="B68" s="14" t="s">
        <v>525</v>
      </c>
      <c r="C68" s="14" t="s">
        <v>526</v>
      </c>
      <c r="D68" s="150" t="s">
        <v>2411</v>
      </c>
      <c r="E68" s="13" t="s">
        <v>334</v>
      </c>
      <c r="F68" s="97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Paramètres!$E$3=Paramètres!$A$23,"Besançon",IF(Paramètres!$E$3=Paramètres!$A$24,"Doubs","Franche-Comté")))))))</f>
        <v>Franche-Comté</v>
      </c>
      <c r="G68" s="81">
        <f>LOOKUP(Z68-Paramètres!$E$1,Paramètres!$A$1:$A$20)</f>
        <v>-18</v>
      </c>
      <c r="H68" s="81" t="str">
        <f>LOOKUP(G68,Paramètres!$A$1:$B$20)</f>
        <v>J3</v>
      </c>
      <c r="I68" s="81">
        <f t="shared" si="9"/>
        <v>9</v>
      </c>
      <c r="J68" s="120">
        <v>907</v>
      </c>
      <c r="K68" s="12" t="s">
        <v>589</v>
      </c>
      <c r="L68" s="12"/>
      <c r="M68" s="12"/>
      <c r="N68" s="12"/>
      <c r="O68" s="81" t="str">
        <f t="shared" si="10"/>
        <v>3C</v>
      </c>
      <c r="P68" s="83">
        <f t="shared" si="11"/>
        <v>3000000000000</v>
      </c>
      <c r="Q68" s="83">
        <f t="shared" si="11"/>
        <v>0</v>
      </c>
      <c r="R68" s="83">
        <f t="shared" si="11"/>
        <v>0</v>
      </c>
      <c r="S68" s="83">
        <f t="shared" si="11"/>
        <v>0</v>
      </c>
      <c r="T68" s="83">
        <f t="shared" si="12"/>
        <v>3000000000000</v>
      </c>
      <c r="U68" s="84" t="str">
        <f t="shared" si="13"/>
        <v>3C</v>
      </c>
      <c r="V68" s="85">
        <f t="shared" si="14"/>
        <v>0</v>
      </c>
      <c r="W68" s="84" t="str">
        <f t="shared" si="15"/>
        <v>3C</v>
      </c>
      <c r="X68" s="85">
        <f t="shared" si="16"/>
        <v>0</v>
      </c>
      <c r="Y68" s="36" t="str">
        <f ca="1">LOOKUP(G68,Paramètres!$A$1:$A$20,Paramètres!$C$1:$C$21)</f>
        <v>-18</v>
      </c>
      <c r="Z68" s="11">
        <v>1998</v>
      </c>
      <c r="AA68" s="11" t="s">
        <v>1156</v>
      </c>
      <c r="AB68" s="59" t="s">
        <v>3383</v>
      </c>
      <c r="AC68" s="86"/>
      <c r="AD68" s="42" t="str">
        <f>IF(ISNA(VLOOKUP(D68,'Liste en forme Filles'!$C:$C,1,FALSE)),"","*")</f>
        <v>*</v>
      </c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</row>
    <row r="69" spans="1:46" s="43" customFormat="1" x14ac:dyDescent="0.35">
      <c r="A69" s="44"/>
      <c r="B69" s="244" t="s">
        <v>1084</v>
      </c>
      <c r="C69" s="244" t="s">
        <v>1067</v>
      </c>
      <c r="D69" s="138" t="s">
        <v>2456</v>
      </c>
      <c r="E69" s="49" t="s">
        <v>1015</v>
      </c>
      <c r="F69" s="97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Paramètres!$E$3=Paramètres!$A$23,"Besançon",IF(Paramètres!$E$3=Paramètres!$A$24,"Doubs","Franche-Comté")))))))</f>
        <v>Franche-Comté</v>
      </c>
      <c r="G69" s="81">
        <f>LOOKUP(Z69-Paramètres!$E$1,Paramètres!$A$1:$A$20)</f>
        <v>-16</v>
      </c>
      <c r="H69" s="81" t="str">
        <f>LOOKUP(G69,Paramètres!$A$1:$B$20)</f>
        <v>J1</v>
      </c>
      <c r="I69" s="37">
        <f t="shared" si="9"/>
        <v>12</v>
      </c>
      <c r="J69" s="116">
        <v>1247</v>
      </c>
      <c r="K69" s="1" t="s">
        <v>112</v>
      </c>
      <c r="L69" s="1"/>
      <c r="M69" s="1"/>
      <c r="N69" s="1"/>
      <c r="O69" s="88" t="str">
        <f t="shared" si="10"/>
        <v>1C</v>
      </c>
      <c r="P69" s="91">
        <f t="shared" si="11"/>
        <v>1000000000000</v>
      </c>
      <c r="Q69" s="91">
        <f t="shared" si="11"/>
        <v>0</v>
      </c>
      <c r="R69" s="91">
        <f t="shared" si="11"/>
        <v>0</v>
      </c>
      <c r="S69" s="91">
        <f t="shared" si="11"/>
        <v>0</v>
      </c>
      <c r="T69" s="91">
        <f t="shared" si="12"/>
        <v>1000000000000</v>
      </c>
      <c r="U69" s="92" t="str">
        <f t="shared" si="13"/>
        <v>1C</v>
      </c>
      <c r="V69" s="93">
        <f t="shared" si="14"/>
        <v>0</v>
      </c>
      <c r="W69" s="92" t="str">
        <f t="shared" si="15"/>
        <v>1C</v>
      </c>
      <c r="X69" s="93">
        <f t="shared" si="16"/>
        <v>0</v>
      </c>
      <c r="Y69" s="36" t="str">
        <f ca="1">LOOKUP(G69,Paramètres!$A$1:$A$20,Paramètres!$C$1:$C$21)</f>
        <v>-18</v>
      </c>
      <c r="Z69" s="25">
        <v>2000</v>
      </c>
      <c r="AA69" s="25" t="s">
        <v>1156</v>
      </c>
      <c r="AB69" s="59" t="s">
        <v>3381</v>
      </c>
      <c r="AC69" s="86"/>
      <c r="AD69" s="42" t="str">
        <f>IF(ISNA(VLOOKUP(D69,'Liste en forme Filles'!$C:$C,1,FALSE)),"","*")</f>
        <v>*</v>
      </c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</row>
    <row r="70" spans="1:46" s="43" customFormat="1" x14ac:dyDescent="0.35">
      <c r="A70" s="44"/>
      <c r="B70" s="32" t="s">
        <v>1077</v>
      </c>
      <c r="C70" s="32" t="s">
        <v>1059</v>
      </c>
      <c r="D70" s="138" t="s">
        <v>2458</v>
      </c>
      <c r="E70" s="49" t="s">
        <v>1009</v>
      </c>
      <c r="F70" s="97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Paramètres!$E$3=Paramètres!$A$23,"Besançon",IF(Paramètres!$E$3=Paramètres!$A$24,"Doubs","Franche-Comté")))))))</f>
        <v>Franche-Comté</v>
      </c>
      <c r="G70" s="81">
        <f>LOOKUP(Z70-Paramètres!$E$1,Paramètres!$A$1:$A$20)</f>
        <v>-17</v>
      </c>
      <c r="H70" s="81" t="str">
        <f>LOOKUP(G70,Paramètres!$A$1:$B$20)</f>
        <v>J2</v>
      </c>
      <c r="I70" s="37">
        <f t="shared" si="9"/>
        <v>13</v>
      </c>
      <c r="J70" s="116">
        <v>1316</v>
      </c>
      <c r="K70" s="1" t="s">
        <v>576</v>
      </c>
      <c r="L70" s="1"/>
      <c r="M70" s="1"/>
      <c r="N70" s="1"/>
      <c r="O70" s="88" t="str">
        <f t="shared" si="10"/>
        <v>75D</v>
      </c>
      <c r="P70" s="91">
        <f t="shared" si="11"/>
        <v>750000000000</v>
      </c>
      <c r="Q70" s="91">
        <f t="shared" si="11"/>
        <v>0</v>
      </c>
      <c r="R70" s="91">
        <f t="shared" si="11"/>
        <v>0</v>
      </c>
      <c r="S70" s="91">
        <f t="shared" si="11"/>
        <v>0</v>
      </c>
      <c r="T70" s="91">
        <f t="shared" si="12"/>
        <v>750000000000</v>
      </c>
      <c r="U70" s="92" t="str">
        <f t="shared" si="13"/>
        <v>75D</v>
      </c>
      <c r="V70" s="93">
        <f t="shared" si="14"/>
        <v>0</v>
      </c>
      <c r="W70" s="92" t="str">
        <f t="shared" si="15"/>
        <v>75D</v>
      </c>
      <c r="X70" s="93">
        <f t="shared" si="16"/>
        <v>0</v>
      </c>
      <c r="Y70" s="36" t="str">
        <f ca="1">LOOKUP(G70,Paramètres!$A$1:$A$20,Paramètres!$C$1:$C$21)</f>
        <v>-18</v>
      </c>
      <c r="Z70" s="25">
        <v>1999</v>
      </c>
      <c r="AA70" s="25" t="s">
        <v>1156</v>
      </c>
      <c r="AB70" s="59"/>
      <c r="AC70" s="86"/>
      <c r="AD70" s="42" t="str">
        <f>IF(ISNA(VLOOKUP(D70,'Liste en forme Filles'!$C:$C,1,FALSE)),"","*")</f>
        <v>*</v>
      </c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</row>
    <row r="71" spans="1:46" s="43" customFormat="1" x14ac:dyDescent="0.35">
      <c r="A71" s="44"/>
      <c r="B71" s="14" t="s">
        <v>527</v>
      </c>
      <c r="C71" s="14" t="s">
        <v>528</v>
      </c>
      <c r="D71" s="150" t="s">
        <v>2430</v>
      </c>
      <c r="E71" s="13" t="s">
        <v>1121</v>
      </c>
      <c r="F71" s="97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Paramètres!$E$3=Paramètres!$A$23,"Besançon",IF(Paramètres!$E$3=Paramètres!$A$24,"Doubs","Franche-Comté")))))))</f>
        <v>Franche-Comté</v>
      </c>
      <c r="G71" s="81">
        <f>LOOKUP(Z71-Paramètres!$E$1,Paramètres!$A$1:$A$20)</f>
        <v>-17</v>
      </c>
      <c r="H71" s="81" t="str">
        <f>LOOKUP(G71,Paramètres!$A$1:$B$20)</f>
        <v>J2</v>
      </c>
      <c r="I71" s="81">
        <f t="shared" si="9"/>
        <v>7</v>
      </c>
      <c r="J71" s="120">
        <v>780</v>
      </c>
      <c r="K71" s="12" t="s">
        <v>181</v>
      </c>
      <c r="L71" s="12"/>
      <c r="M71" s="12"/>
      <c r="N71" s="12"/>
      <c r="O71" s="81" t="str">
        <f t="shared" si="10"/>
        <v>50D</v>
      </c>
      <c r="P71" s="83">
        <f t="shared" si="11"/>
        <v>500000000000</v>
      </c>
      <c r="Q71" s="83">
        <f t="shared" si="11"/>
        <v>0</v>
      </c>
      <c r="R71" s="83">
        <f t="shared" si="11"/>
        <v>0</v>
      </c>
      <c r="S71" s="83">
        <f t="shared" si="11"/>
        <v>0</v>
      </c>
      <c r="T71" s="83">
        <f t="shared" si="12"/>
        <v>500000000000</v>
      </c>
      <c r="U71" s="84" t="str">
        <f t="shared" si="13"/>
        <v>50D</v>
      </c>
      <c r="V71" s="85">
        <f t="shared" si="14"/>
        <v>0</v>
      </c>
      <c r="W71" s="84" t="str">
        <f t="shared" si="15"/>
        <v>50D</v>
      </c>
      <c r="X71" s="85">
        <f t="shared" si="16"/>
        <v>0</v>
      </c>
      <c r="Y71" s="36" t="str">
        <f ca="1">LOOKUP(G71,Paramètres!$A$1:$A$20,Paramètres!$C$1:$C$21)</f>
        <v>-18</v>
      </c>
      <c r="Z71" s="11">
        <v>1999</v>
      </c>
      <c r="AA71" s="11" t="s">
        <v>1156</v>
      </c>
      <c r="AB71" s="59"/>
      <c r="AC71" s="86"/>
      <c r="AD71" s="42" t="str">
        <f>IF(ISNA(VLOOKUP(D71,'Liste en forme Filles'!$C:$C,1,FALSE)),"","*")</f>
        <v>*</v>
      </c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</row>
    <row r="72" spans="1:46" s="43" customFormat="1" x14ac:dyDescent="0.35">
      <c r="A72" s="44"/>
      <c r="B72" s="32"/>
      <c r="C72" s="32"/>
      <c r="D72" s="138"/>
      <c r="E72" s="49"/>
      <c r="F72" s="97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Paramètres!$E$3=Paramètres!$A$23,"Besançon",IF(Paramètres!$E$3=Paramètres!$A$24,"Doubs","Franche-Comté")))))))</f>
        <v/>
      </c>
      <c r="G72" s="81" t="e">
        <f>LOOKUP(Z72-Paramètres!$E$1,Paramètres!$A$1:$A$20)</f>
        <v>#N/A</v>
      </c>
      <c r="H72" s="81" t="e">
        <f>LOOKUP(G72,Paramètres!$A$1:$B$20)</f>
        <v>#N/A</v>
      </c>
      <c r="I72" s="37">
        <f t="shared" si="9"/>
        <v>0</v>
      </c>
      <c r="J72" s="116"/>
      <c r="K72" s="1"/>
      <c r="L72" s="1"/>
      <c r="M72" s="1"/>
      <c r="N72" s="1"/>
      <c r="O72" s="88" t="str">
        <f t="shared" si="10"/>
        <v>0</v>
      </c>
      <c r="P72" s="91">
        <f t="shared" si="11"/>
        <v>0</v>
      </c>
      <c r="Q72" s="91">
        <f t="shared" si="11"/>
        <v>0</v>
      </c>
      <c r="R72" s="91">
        <f t="shared" si="11"/>
        <v>0</v>
      </c>
      <c r="S72" s="91">
        <f t="shared" si="11"/>
        <v>0</v>
      </c>
      <c r="T72" s="91">
        <f t="shared" si="12"/>
        <v>0</v>
      </c>
      <c r="U72" s="92" t="str">
        <f t="shared" si="13"/>
        <v>0</v>
      </c>
      <c r="V72" s="93">
        <f t="shared" si="14"/>
        <v>0</v>
      </c>
      <c r="W72" s="92" t="str">
        <f t="shared" si="15"/>
        <v>0</v>
      </c>
      <c r="X72" s="93">
        <f t="shared" si="16"/>
        <v>0</v>
      </c>
      <c r="Y72" s="36" t="e">
        <f>LOOKUP(G72,Paramètres!$A$1:$A$20,Paramètres!$C$1:$C$21)</f>
        <v>#N/A</v>
      </c>
      <c r="Z72" s="25"/>
      <c r="AA72" s="25"/>
      <c r="AB72" s="59"/>
      <c r="AC72" s="86"/>
      <c r="AD72" s="42" t="str">
        <f>IF(ISNA(VLOOKUP(D72,'Liste en forme Filles'!$C:$C,1,FALSE)),"","*")</f>
        <v/>
      </c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</row>
    <row r="73" spans="1:46" s="43" customFormat="1" x14ac:dyDescent="0.35">
      <c r="A73" s="44"/>
      <c r="B73" s="32" t="s">
        <v>1073</v>
      </c>
      <c r="C73" s="32" t="s">
        <v>1055</v>
      </c>
      <c r="D73" s="138" t="s">
        <v>2434</v>
      </c>
      <c r="E73" s="49" t="s">
        <v>1125</v>
      </c>
      <c r="F73" s="97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Paramètres!$E$3=Paramètres!$A$23,"Besançon",IF(Paramètres!$E$3=Paramètres!$A$24,"Doubs","Franche-Comté")))))))</f>
        <v>Franche-Comté</v>
      </c>
      <c r="G73" s="81">
        <f>LOOKUP(Z73-Paramètres!$E$1,Paramètres!$A$1:$A$20)</f>
        <v>-40</v>
      </c>
      <c r="H73" s="81" t="str">
        <f>LOOKUP(G73,Paramètres!$A$1:$B$20)</f>
        <v>S</v>
      </c>
      <c r="I73" s="37">
        <f t="shared" si="9"/>
        <v>13</v>
      </c>
      <c r="J73" s="116">
        <v>1380</v>
      </c>
      <c r="K73" s="1" t="s">
        <v>1011</v>
      </c>
      <c r="L73" s="1" t="s">
        <v>1090</v>
      </c>
      <c r="M73" s="1" t="s">
        <v>1091</v>
      </c>
      <c r="N73" s="1" t="s">
        <v>1092</v>
      </c>
      <c r="O73" s="88" t="str">
        <f t="shared" si="10"/>
        <v>11A90B</v>
      </c>
      <c r="P73" s="91">
        <f t="shared" si="11"/>
        <v>2500000000000000</v>
      </c>
      <c r="Q73" s="91">
        <f t="shared" si="11"/>
        <v>6500000000000000</v>
      </c>
      <c r="R73" s="91">
        <f t="shared" si="11"/>
        <v>1E+16</v>
      </c>
      <c r="S73" s="91">
        <f t="shared" si="11"/>
        <v>1E+17</v>
      </c>
      <c r="T73" s="91">
        <f t="shared" si="12"/>
        <v>1.19E+17</v>
      </c>
      <c r="U73" s="92" t="str">
        <f t="shared" si="13"/>
        <v>11A</v>
      </c>
      <c r="V73" s="93">
        <f t="shared" si="14"/>
        <v>9000000000000000</v>
      </c>
      <c r="W73" s="92" t="str">
        <f t="shared" si="15"/>
        <v>11A90B</v>
      </c>
      <c r="X73" s="93">
        <f t="shared" si="16"/>
        <v>0</v>
      </c>
      <c r="Y73" s="36" t="str">
        <f ca="1">LOOKUP(G73,Paramètres!$A$1:$A$20,Paramètres!$C$1:$C$21)</f>
        <v>+18</v>
      </c>
      <c r="Z73" s="25">
        <v>1987</v>
      </c>
      <c r="AA73" s="25"/>
      <c r="AB73" s="59"/>
      <c r="AC73" s="86"/>
      <c r="AD73" s="42" t="str">
        <f>IF(ISNA(VLOOKUP(D73,'Liste en forme Filles'!$C:$C,1,FALSE)),"","*")</f>
        <v/>
      </c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</row>
    <row r="74" spans="1:46" s="43" customFormat="1" x14ac:dyDescent="0.35">
      <c r="A74" s="60"/>
      <c r="B74" s="32" t="s">
        <v>502</v>
      </c>
      <c r="C74" s="32" t="s">
        <v>503</v>
      </c>
      <c r="D74" s="138" t="s">
        <v>2397</v>
      </c>
      <c r="E74" s="49" t="s">
        <v>334</v>
      </c>
      <c r="F74" s="97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Paramètres!$E$3=Paramètres!$A$23,"Besançon",IF(Paramètres!$E$3=Paramètres!$A$24,"Doubs","Franche-Comté")))))))</f>
        <v>Franche-Comté</v>
      </c>
      <c r="G74" s="37">
        <f>LOOKUP(Z74-Paramètres!$E$1,Paramètres!$A$1:$A$20)</f>
        <v>-21</v>
      </c>
      <c r="H74" s="37" t="str">
        <f>LOOKUP(G74,Paramètres!$A$1:$B$20)</f>
        <v>S</v>
      </c>
      <c r="I74" s="37">
        <f t="shared" si="9"/>
        <v>13</v>
      </c>
      <c r="J74" s="116">
        <v>1359</v>
      </c>
      <c r="K74" s="47" t="s">
        <v>506</v>
      </c>
      <c r="L74" s="25">
        <v>0</v>
      </c>
      <c r="M74" s="25">
        <v>0</v>
      </c>
      <c r="N74" s="25" t="s">
        <v>636</v>
      </c>
      <c r="O74" s="88" t="str">
        <f t="shared" si="10"/>
        <v>20B80C</v>
      </c>
      <c r="P74" s="39">
        <f t="shared" si="11"/>
        <v>2000000000000000</v>
      </c>
      <c r="Q74" s="39">
        <f t="shared" si="11"/>
        <v>0</v>
      </c>
      <c r="R74" s="39">
        <f t="shared" si="11"/>
        <v>0</v>
      </c>
      <c r="S74" s="39">
        <f t="shared" si="11"/>
        <v>80000000000000</v>
      </c>
      <c r="T74" s="39">
        <f t="shared" si="12"/>
        <v>2080000000000000</v>
      </c>
      <c r="U74" s="40" t="str">
        <f t="shared" si="13"/>
        <v>20B</v>
      </c>
      <c r="V74" s="41">
        <f t="shared" si="14"/>
        <v>80000000000000</v>
      </c>
      <c r="W74" s="40" t="str">
        <f t="shared" si="15"/>
        <v>20B80C</v>
      </c>
      <c r="X74" s="41">
        <f t="shared" si="16"/>
        <v>0</v>
      </c>
      <c r="Y74" s="36" t="str">
        <f ca="1">LOOKUP(G74,Paramètres!$A$1:$A$20,Paramètres!$C$1:$C$21)</f>
        <v>+18</v>
      </c>
      <c r="Z74" s="25">
        <v>1995</v>
      </c>
      <c r="AA74" s="25"/>
      <c r="AB74" s="59"/>
      <c r="AC74" s="86"/>
      <c r="AD74" s="42" t="str">
        <f>IF(ISNA(VLOOKUP(D74,'Liste en forme Filles'!$C:$C,1,FALSE)),"","*")</f>
        <v/>
      </c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</row>
    <row r="75" spans="1:46" s="43" customFormat="1" x14ac:dyDescent="0.35">
      <c r="A75" s="60"/>
      <c r="B75" s="32" t="s">
        <v>1079</v>
      </c>
      <c r="C75" s="32" t="s">
        <v>1062</v>
      </c>
      <c r="D75" s="138" t="s">
        <v>2438</v>
      </c>
      <c r="E75" s="49" t="s">
        <v>1016</v>
      </c>
      <c r="F75" s="97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Paramètres!$E$3=Paramètres!$A$23,"Besançon",IF(Paramètres!$E$3=Paramètres!$A$24,"Doubs","Franche-Comté")))))))</f>
        <v>Franche-Comté</v>
      </c>
      <c r="G75" s="81">
        <f>LOOKUP(Z75-Paramètres!$E$1,Paramètres!$A$1:$A$20)</f>
        <v>-60</v>
      </c>
      <c r="H75" s="81" t="str">
        <f>LOOKUP(G75,Paramètres!$A$1:$B$20)</f>
        <v>V2</v>
      </c>
      <c r="I75" s="37">
        <f t="shared" si="9"/>
        <v>9</v>
      </c>
      <c r="J75" s="116">
        <v>961</v>
      </c>
      <c r="K75" s="1" t="s">
        <v>642</v>
      </c>
      <c r="L75" s="1" t="s">
        <v>358</v>
      </c>
      <c r="M75" s="1">
        <v>0</v>
      </c>
      <c r="N75" s="1">
        <v>0</v>
      </c>
      <c r="O75" s="88" t="str">
        <f t="shared" si="10"/>
        <v>3B45C</v>
      </c>
      <c r="P75" s="91">
        <f t="shared" si="11"/>
        <v>300000000000000</v>
      </c>
      <c r="Q75" s="91">
        <f t="shared" si="11"/>
        <v>45000000000000</v>
      </c>
      <c r="R75" s="91">
        <f t="shared" si="11"/>
        <v>0</v>
      </c>
      <c r="S75" s="91">
        <f t="shared" si="11"/>
        <v>0</v>
      </c>
      <c r="T75" s="91">
        <f t="shared" si="12"/>
        <v>345000000000000</v>
      </c>
      <c r="U75" s="92" t="str">
        <f t="shared" si="13"/>
        <v>3B</v>
      </c>
      <c r="V75" s="93">
        <f t="shared" si="14"/>
        <v>45000000000000</v>
      </c>
      <c r="W75" s="92" t="str">
        <f t="shared" si="15"/>
        <v>3B45C</v>
      </c>
      <c r="X75" s="93">
        <f t="shared" si="16"/>
        <v>0</v>
      </c>
      <c r="Y75" s="36" t="str">
        <f ca="1">LOOKUP(G75,Paramètres!$A$1:$A$20,Paramètres!$C$1:$C$21)</f>
        <v>+18</v>
      </c>
      <c r="Z75" s="25">
        <v>1957</v>
      </c>
      <c r="AA75" s="25"/>
      <c r="AB75" s="59"/>
      <c r="AC75" s="86"/>
      <c r="AD75" s="42" t="str">
        <f>IF(ISNA(VLOOKUP(D75,'Liste en forme Filles'!$C:$C,1,FALSE)),"","*")</f>
        <v/>
      </c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</row>
    <row r="76" spans="1:46" s="43" customFormat="1" x14ac:dyDescent="0.35">
      <c r="A76" s="60"/>
      <c r="B76" s="32" t="s">
        <v>1072</v>
      </c>
      <c r="C76" s="32" t="s">
        <v>422</v>
      </c>
      <c r="D76" s="138" t="s">
        <v>2436</v>
      </c>
      <c r="E76" s="49" t="s">
        <v>1016</v>
      </c>
      <c r="F76" s="97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Paramètres!$E$3=Paramètres!$A$23,"Besançon",IF(Paramètres!$E$3=Paramètres!$A$24,"Doubs","Franche-Comté")))))))</f>
        <v>Franche-Comté</v>
      </c>
      <c r="G76" s="81">
        <f>LOOKUP(Z76-Paramètres!$E$1,Paramètres!$A$1:$A$20)</f>
        <v>-50</v>
      </c>
      <c r="H76" s="81" t="str">
        <f>LOOKUP(G76,Paramètres!$A$1:$B$20)</f>
        <v>V1</v>
      </c>
      <c r="I76" s="37">
        <f t="shared" si="9"/>
        <v>5</v>
      </c>
      <c r="J76" s="116">
        <v>550</v>
      </c>
      <c r="K76" s="1" t="s">
        <v>863</v>
      </c>
      <c r="L76" s="1" t="s">
        <v>1089</v>
      </c>
      <c r="M76" s="1">
        <v>0</v>
      </c>
      <c r="N76" s="1" t="s">
        <v>466</v>
      </c>
      <c r="O76" s="88" t="str">
        <f t="shared" si="10"/>
        <v>51C</v>
      </c>
      <c r="P76" s="91">
        <f t="shared" si="11"/>
        <v>10000000000000</v>
      </c>
      <c r="Q76" s="91">
        <f t="shared" si="11"/>
        <v>21000000000000</v>
      </c>
      <c r="R76" s="91">
        <f t="shared" si="11"/>
        <v>0</v>
      </c>
      <c r="S76" s="91">
        <f t="shared" si="11"/>
        <v>20000000000000</v>
      </c>
      <c r="T76" s="91">
        <f t="shared" si="12"/>
        <v>51000000000000</v>
      </c>
      <c r="U76" s="92" t="str">
        <f t="shared" si="13"/>
        <v>51C</v>
      </c>
      <c r="V76" s="93">
        <f t="shared" si="14"/>
        <v>0</v>
      </c>
      <c r="W76" s="92" t="str">
        <f t="shared" si="15"/>
        <v>51C</v>
      </c>
      <c r="X76" s="93">
        <f t="shared" si="16"/>
        <v>0</v>
      </c>
      <c r="Y76" s="36" t="str">
        <f ca="1">LOOKUP(G76,Paramètres!$A$1:$A$20,Paramètres!$C$1:$C$21)</f>
        <v>+18</v>
      </c>
      <c r="Z76" s="25">
        <v>1971</v>
      </c>
      <c r="AA76" s="25"/>
      <c r="AB76" s="59"/>
      <c r="AC76" s="86"/>
      <c r="AD76" s="42" t="str">
        <f>IF(ISNA(VLOOKUP(D76,'Liste en forme Filles'!$C:$C,1,FALSE)),"","*")</f>
        <v/>
      </c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</row>
    <row r="77" spans="1:46" s="43" customFormat="1" x14ac:dyDescent="0.35">
      <c r="A77" s="60"/>
      <c r="B77" s="32" t="s">
        <v>1036</v>
      </c>
      <c r="C77" s="32" t="s">
        <v>969</v>
      </c>
      <c r="D77" s="138" t="s">
        <v>2399</v>
      </c>
      <c r="E77" s="49" t="s">
        <v>692</v>
      </c>
      <c r="F77" s="97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Paramètres!$E$3=Paramètres!$A$23,"Besançon",IF(Paramètres!$E$3=Paramètres!$A$24,"Doubs","Franche-Comté")))))))</f>
        <v>Franche-Comté</v>
      </c>
      <c r="G77" s="81">
        <f>LOOKUP(Z77-Paramètres!$E$1,Paramètres!$A$1:$A$20)</f>
        <v>-19</v>
      </c>
      <c r="H77" s="81" t="str">
        <f>LOOKUP(G77,Paramètres!$A$1:$B$20)</f>
        <v>S</v>
      </c>
      <c r="I77" s="37">
        <f t="shared" si="9"/>
        <v>12</v>
      </c>
      <c r="J77" s="116">
        <v>1221</v>
      </c>
      <c r="K77" s="1" t="s">
        <v>112</v>
      </c>
      <c r="L77" s="1" t="s">
        <v>466</v>
      </c>
      <c r="M77" s="1" t="s">
        <v>676</v>
      </c>
      <c r="N77" s="1" t="s">
        <v>637</v>
      </c>
      <c r="O77" s="88" t="str">
        <f t="shared" si="10"/>
        <v>78C</v>
      </c>
      <c r="P77" s="39">
        <f t="shared" si="11"/>
        <v>1000000000000</v>
      </c>
      <c r="Q77" s="39">
        <f t="shared" si="11"/>
        <v>20000000000000</v>
      </c>
      <c r="R77" s="39">
        <f t="shared" si="11"/>
        <v>7000000000000</v>
      </c>
      <c r="S77" s="39">
        <f t="shared" si="11"/>
        <v>50000000000000</v>
      </c>
      <c r="T77" s="39">
        <f t="shared" si="12"/>
        <v>78000000000000</v>
      </c>
      <c r="U77" s="40" t="str">
        <f t="shared" si="13"/>
        <v>78C</v>
      </c>
      <c r="V77" s="41">
        <f t="shared" si="14"/>
        <v>0</v>
      </c>
      <c r="W77" s="40" t="str">
        <f t="shared" si="15"/>
        <v>78C</v>
      </c>
      <c r="X77" s="41">
        <f t="shared" si="16"/>
        <v>0</v>
      </c>
      <c r="Y77" s="36" t="str">
        <f ca="1">LOOKUP(G77,Paramètres!$A$1:$A$20,Paramètres!$C$1:$C$21)</f>
        <v>+18</v>
      </c>
      <c r="Z77" s="25">
        <v>1997</v>
      </c>
      <c r="AA77" s="25"/>
      <c r="AB77" s="59"/>
      <c r="AC77" s="86"/>
      <c r="AD77" s="42" t="str">
        <f>IF(ISNA(VLOOKUP(D77,'Liste en forme Filles'!$C:$C,1,FALSE)),"","*")</f>
        <v/>
      </c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</row>
    <row r="78" spans="1:46" s="43" customFormat="1" x14ac:dyDescent="0.35">
      <c r="A78" s="60"/>
      <c r="B78" s="32" t="s">
        <v>1045</v>
      </c>
      <c r="C78" s="32" t="s">
        <v>1046</v>
      </c>
      <c r="D78" s="138" t="s">
        <v>2400</v>
      </c>
      <c r="E78" s="49" t="s">
        <v>696</v>
      </c>
      <c r="F78" s="97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Paramètres!$E$3=Paramètres!$A$23,"Besançon",IF(Paramètres!$E$3=Paramètres!$A$24,"Doubs","Franche-Comté")))))))</f>
        <v>Franche-Comté</v>
      </c>
      <c r="G78" s="81">
        <f>LOOKUP(Z78-Paramètres!$E$1,Paramètres!$A$1:$A$20)</f>
        <v>-40</v>
      </c>
      <c r="H78" s="81" t="str">
        <f>LOOKUP(G78,Paramètres!$A$1:$B$20)</f>
        <v>S</v>
      </c>
      <c r="I78" s="37">
        <f t="shared" si="9"/>
        <v>5</v>
      </c>
      <c r="J78" s="116">
        <v>555</v>
      </c>
      <c r="K78" s="1">
        <v>0</v>
      </c>
      <c r="L78" s="1">
        <v>0</v>
      </c>
      <c r="M78" s="1">
        <v>0</v>
      </c>
      <c r="N78" s="1">
        <v>0</v>
      </c>
      <c r="O78" s="88" t="str">
        <f t="shared" si="10"/>
        <v>0</v>
      </c>
      <c r="P78" s="91">
        <f t="shared" si="11"/>
        <v>0</v>
      </c>
      <c r="Q78" s="91">
        <f t="shared" si="11"/>
        <v>0</v>
      </c>
      <c r="R78" s="91">
        <f t="shared" si="11"/>
        <v>0</v>
      </c>
      <c r="S78" s="91">
        <f t="shared" si="11"/>
        <v>0</v>
      </c>
      <c r="T78" s="91">
        <f t="shared" si="12"/>
        <v>0</v>
      </c>
      <c r="U78" s="92" t="str">
        <f t="shared" si="13"/>
        <v>0</v>
      </c>
      <c r="V78" s="93">
        <f t="shared" si="14"/>
        <v>0</v>
      </c>
      <c r="W78" s="92" t="str">
        <f t="shared" si="15"/>
        <v>0</v>
      </c>
      <c r="X78" s="93">
        <f t="shared" si="16"/>
        <v>0</v>
      </c>
      <c r="Y78" s="36" t="str">
        <f ca="1">LOOKUP(G78,Paramètres!$A$1:$A$20,Paramètres!$C$1:$C$21)</f>
        <v>+18</v>
      </c>
      <c r="Z78" s="25">
        <v>1988</v>
      </c>
      <c r="AA78" s="25"/>
      <c r="AB78" s="59"/>
      <c r="AC78" s="86"/>
      <c r="AD78" s="42" t="str">
        <f>IF(ISNA(VLOOKUP(D78,'Liste en forme Filles'!$C:$C,1,FALSE)),"","*")</f>
        <v/>
      </c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</row>
    <row r="79" spans="1:46" s="43" customFormat="1" x14ac:dyDescent="0.35">
      <c r="A79" s="44"/>
      <c r="B79" s="32" t="s">
        <v>662</v>
      </c>
      <c r="C79" s="32" t="s">
        <v>663</v>
      </c>
      <c r="D79" s="138" t="s">
        <v>2401</v>
      </c>
      <c r="E79" s="49" t="s">
        <v>331</v>
      </c>
      <c r="F79" s="97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Paramètres!$E$3=Paramètres!$A$23,"Besançon",IF(Paramètres!$E$3=Paramètres!$A$24,"Doubs","Franche-Comté")))))))</f>
        <v>Franche-Comté</v>
      </c>
      <c r="G79" s="37">
        <f>LOOKUP(Z79-Paramètres!$E$1,Paramètres!$A$1:$A$20)</f>
        <v>-40</v>
      </c>
      <c r="H79" s="37" t="str">
        <f>LOOKUP(G79,Paramètres!$A$1:$B$20)</f>
        <v>S</v>
      </c>
      <c r="I79" s="37">
        <f t="shared" si="9"/>
        <v>5</v>
      </c>
      <c r="J79" s="116">
        <v>500</v>
      </c>
      <c r="K79" s="47">
        <v>0</v>
      </c>
      <c r="L79" s="47">
        <v>0</v>
      </c>
      <c r="M79" s="47">
        <v>0</v>
      </c>
      <c r="N79" s="47">
        <v>0</v>
      </c>
      <c r="O79" s="37" t="str">
        <f t="shared" si="10"/>
        <v>0</v>
      </c>
      <c r="P79" s="91">
        <f t="shared" si="11"/>
        <v>0</v>
      </c>
      <c r="Q79" s="91">
        <f t="shared" si="11"/>
        <v>0</v>
      </c>
      <c r="R79" s="91">
        <f t="shared" si="11"/>
        <v>0</v>
      </c>
      <c r="S79" s="91">
        <f t="shared" si="11"/>
        <v>0</v>
      </c>
      <c r="T79" s="91">
        <f t="shared" si="12"/>
        <v>0</v>
      </c>
      <c r="U79" s="92" t="str">
        <f t="shared" si="13"/>
        <v>0</v>
      </c>
      <c r="V79" s="93">
        <f t="shared" si="14"/>
        <v>0</v>
      </c>
      <c r="W79" s="92" t="str">
        <f t="shared" si="15"/>
        <v>0</v>
      </c>
      <c r="X79" s="93">
        <f t="shared" si="16"/>
        <v>0</v>
      </c>
      <c r="Y79" s="36" t="str">
        <f ca="1">LOOKUP(G79,Paramètres!$A$1:$A$20,Paramètres!$C$1:$C$21)</f>
        <v>+18</v>
      </c>
      <c r="Z79" s="25">
        <v>1976</v>
      </c>
      <c r="AA79" s="25"/>
      <c r="AB79" s="59"/>
      <c r="AC79" s="86"/>
      <c r="AD79" s="42" t="str">
        <f>IF(ISNA(VLOOKUP(D79,'Liste en forme Filles'!$C:$C,1,FALSE)),"","*")</f>
        <v/>
      </c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</row>
    <row r="80" spans="1:46" s="43" customFormat="1" x14ac:dyDescent="0.35">
      <c r="A80" s="60"/>
      <c r="B80" s="32" t="s">
        <v>615</v>
      </c>
      <c r="C80" s="32" t="s">
        <v>616</v>
      </c>
      <c r="D80" s="138" t="s">
        <v>2417</v>
      </c>
      <c r="E80" s="49" t="s">
        <v>60</v>
      </c>
      <c r="F80" s="97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Paramètres!$E$3=Paramètres!$A$23,"Besançon",IF(Paramètres!$E$3=Paramètres!$A$24,"Doubs","Franche-Comté")))))))</f>
        <v>Franche-Comté</v>
      </c>
      <c r="G80" s="37">
        <f>LOOKUP(Z80-Paramètres!$E$1,Paramètres!$A$1:$A$20)</f>
        <v>-10</v>
      </c>
      <c r="H80" s="37" t="str">
        <f>LOOKUP(G80,Paramètres!$A$1:$B$20)</f>
        <v>B1</v>
      </c>
      <c r="I80" s="37">
        <f t="shared" si="9"/>
        <v>5</v>
      </c>
      <c r="J80" s="116">
        <v>500</v>
      </c>
      <c r="K80" s="47" t="s">
        <v>254</v>
      </c>
      <c r="L80" s="47" t="s">
        <v>254</v>
      </c>
      <c r="M80" s="47" t="s">
        <v>200</v>
      </c>
      <c r="N80" s="47" t="s">
        <v>238</v>
      </c>
      <c r="O80" s="37" t="str">
        <f t="shared" si="10"/>
        <v>22G</v>
      </c>
      <c r="P80" s="91">
        <f t="shared" si="11"/>
        <v>0</v>
      </c>
      <c r="Q80" s="91">
        <f t="shared" si="11"/>
        <v>0</v>
      </c>
      <c r="R80" s="91">
        <f t="shared" si="11"/>
        <v>70000</v>
      </c>
      <c r="S80" s="91">
        <f t="shared" si="11"/>
        <v>150000</v>
      </c>
      <c r="T80" s="91">
        <f t="shared" si="12"/>
        <v>220000</v>
      </c>
      <c r="U80" s="92" t="str">
        <f t="shared" si="13"/>
        <v>22G</v>
      </c>
      <c r="V80" s="93">
        <f t="shared" si="14"/>
        <v>0</v>
      </c>
      <c r="W80" s="92" t="str">
        <f t="shared" si="15"/>
        <v>22G</v>
      </c>
      <c r="X80" s="93">
        <f t="shared" si="16"/>
        <v>0</v>
      </c>
      <c r="Y80" s="36" t="str">
        <f ca="1">LOOKUP(G80,Paramètres!$A$1:$A$20,Paramètres!$C$1:$C$21)</f>
        <v>-11</v>
      </c>
      <c r="Z80" s="25">
        <v>2006</v>
      </c>
      <c r="AA80" s="25"/>
      <c r="AB80" s="59"/>
      <c r="AC80" s="86"/>
      <c r="AD80" s="42" t="str">
        <f>IF(ISNA(VLOOKUP(D80,'Liste en forme Filles'!$C:$C,1,FALSE)),"","*")</f>
        <v/>
      </c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</row>
    <row r="81" spans="1:46" s="43" customFormat="1" x14ac:dyDescent="0.35">
      <c r="A81" s="60"/>
      <c r="B81" s="32" t="s">
        <v>578</v>
      </c>
      <c r="C81" s="32" t="s">
        <v>579</v>
      </c>
      <c r="D81" s="179" t="s">
        <v>2419</v>
      </c>
      <c r="E81" s="180" t="s">
        <v>1120</v>
      </c>
      <c r="F81" s="97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Paramètres!$E$3=Paramètres!$A$23,"Besançon",IF(Paramètres!$E$3=Paramètres!$A$24,"Doubs","Franche-Comté")))))))</f>
        <v>Franche-Comté</v>
      </c>
      <c r="G81" s="81">
        <f>LOOKUP(Z81-Paramètres!$E$1,Paramètres!$A$1:$A$20)</f>
        <v>-11</v>
      </c>
      <c r="H81" s="81" t="str">
        <f>LOOKUP(G81,Paramètres!$A$1:$B$20)</f>
        <v>B2</v>
      </c>
      <c r="I81" s="81">
        <f t="shared" si="9"/>
        <v>5</v>
      </c>
      <c r="J81" s="120">
        <v>500</v>
      </c>
      <c r="K81" s="12" t="s">
        <v>254</v>
      </c>
      <c r="L81" s="12">
        <v>0</v>
      </c>
      <c r="M81" s="12">
        <v>0</v>
      </c>
      <c r="N81" s="12" t="s">
        <v>169</v>
      </c>
      <c r="O81" s="81" t="str">
        <f t="shared" si="10"/>
        <v>50H</v>
      </c>
      <c r="P81" s="83">
        <f t="shared" si="11"/>
        <v>0</v>
      </c>
      <c r="Q81" s="83">
        <f t="shared" si="11"/>
        <v>0</v>
      </c>
      <c r="R81" s="83">
        <f t="shared" si="11"/>
        <v>0</v>
      </c>
      <c r="S81" s="83">
        <f t="shared" si="11"/>
        <v>5000</v>
      </c>
      <c r="T81" s="83">
        <f t="shared" si="12"/>
        <v>5000</v>
      </c>
      <c r="U81" s="84" t="str">
        <f t="shared" si="13"/>
        <v>50H</v>
      </c>
      <c r="V81" s="85">
        <f t="shared" si="14"/>
        <v>0</v>
      </c>
      <c r="W81" s="84" t="str">
        <f t="shared" si="15"/>
        <v>50H</v>
      </c>
      <c r="X81" s="85">
        <f t="shared" si="16"/>
        <v>0</v>
      </c>
      <c r="Y81" s="36" t="str">
        <f ca="1">LOOKUP(G81,Paramètres!$A$1:$A$20,Paramètres!$C$1:$C$21)</f>
        <v>-11</v>
      </c>
      <c r="Z81" s="11">
        <v>2005</v>
      </c>
      <c r="AA81" s="11"/>
      <c r="AB81" s="59"/>
      <c r="AC81" s="86"/>
      <c r="AD81" s="42" t="str">
        <f>IF(ISNA(VLOOKUP(D81,'Liste en forme Filles'!$C:$C,1,FALSE)),"","*")</f>
        <v/>
      </c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</row>
    <row r="82" spans="1:46" s="43" customFormat="1" x14ac:dyDescent="0.35">
      <c r="A82" s="106"/>
      <c r="B82" s="32" t="s">
        <v>512</v>
      </c>
      <c r="C82" s="32" t="s">
        <v>678</v>
      </c>
      <c r="D82" s="138" t="s">
        <v>2405</v>
      </c>
      <c r="E82" s="49" t="s">
        <v>1126</v>
      </c>
      <c r="F82" s="97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Paramètres!$E$3=Paramètres!$A$23,"Besançon",IF(Paramètres!$E$3=Paramètres!$A$24,"Doubs","Franche-Comté")))))))</f>
        <v>Franche-Comté</v>
      </c>
      <c r="G82" s="81">
        <f>LOOKUP(Z82-Paramètres!$E$1,Paramètres!$A$1:$A$20)</f>
        <v>-13</v>
      </c>
      <c r="H82" s="81" t="str">
        <f>LOOKUP(G82,Paramètres!$A$1:$B$20)</f>
        <v>M2</v>
      </c>
      <c r="I82" s="37">
        <f t="shared" si="9"/>
        <v>5</v>
      </c>
      <c r="J82" s="116">
        <v>548</v>
      </c>
      <c r="K82" s="47" t="s">
        <v>194</v>
      </c>
      <c r="L82" s="47" t="s">
        <v>72</v>
      </c>
      <c r="M82" s="25">
        <v>0</v>
      </c>
      <c r="N82" s="25" t="s">
        <v>230</v>
      </c>
      <c r="O82" s="88" t="str">
        <f t="shared" si="10"/>
        <v>1E5F</v>
      </c>
      <c r="P82" s="91">
        <f t="shared" si="11"/>
        <v>50000000</v>
      </c>
      <c r="Q82" s="91">
        <f t="shared" si="11"/>
        <v>30000000</v>
      </c>
      <c r="R82" s="91">
        <f t="shared" si="11"/>
        <v>0</v>
      </c>
      <c r="S82" s="91">
        <f t="shared" si="11"/>
        <v>25000000</v>
      </c>
      <c r="T82" s="91">
        <f t="shared" si="12"/>
        <v>105000000</v>
      </c>
      <c r="U82" s="92" t="str">
        <f t="shared" si="13"/>
        <v>1E</v>
      </c>
      <c r="V82" s="93">
        <f t="shared" si="14"/>
        <v>5000000</v>
      </c>
      <c r="W82" s="92" t="str">
        <f t="shared" si="15"/>
        <v>1E5F</v>
      </c>
      <c r="X82" s="93">
        <f t="shared" si="16"/>
        <v>0</v>
      </c>
      <c r="Y82" s="36" t="str">
        <f ca="1">LOOKUP(G82,Paramètres!$A$1:$A$20,Paramètres!$C$1:$C$21)</f>
        <v>-13</v>
      </c>
      <c r="Z82" s="25">
        <v>2003</v>
      </c>
      <c r="AA82" s="25"/>
      <c r="AB82" s="59"/>
      <c r="AC82" s="86"/>
      <c r="AD82" s="42" t="str">
        <f>IF(ISNA(VLOOKUP(D82,'Liste en forme Filles'!$C:$C,1,FALSE)),"","*")</f>
        <v/>
      </c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</row>
    <row r="83" spans="1:46" s="15" customFormat="1" x14ac:dyDescent="0.35">
      <c r="A83" s="108"/>
      <c r="B83" s="14" t="s">
        <v>517</v>
      </c>
      <c r="C83" s="14" t="s">
        <v>518</v>
      </c>
      <c r="D83" s="150" t="s">
        <v>2425</v>
      </c>
      <c r="E83" s="172" t="s">
        <v>56</v>
      </c>
      <c r="F83" s="97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Paramètres!$E$3=Paramètres!$A$23,"Besançon",IF(Paramètres!$E$3=Paramètres!$A$24,"Doubs","Franche-Comté")))))))</f>
        <v>Franche-Comté</v>
      </c>
      <c r="G83" s="81">
        <f>LOOKUP(Z83-Paramètres!$E$1,Paramètres!$A$1:$A$20)</f>
        <v>-13</v>
      </c>
      <c r="H83" s="81" t="str">
        <f>LOOKUP(G83,Paramètres!$A$1:$B$20)</f>
        <v>M2</v>
      </c>
      <c r="I83" s="81">
        <f t="shared" si="9"/>
        <v>5</v>
      </c>
      <c r="J83" s="120">
        <v>500</v>
      </c>
      <c r="K83" s="12" t="s">
        <v>196</v>
      </c>
      <c r="L83" s="12" t="s">
        <v>228</v>
      </c>
      <c r="M83" s="12" t="s">
        <v>196</v>
      </c>
      <c r="N83" s="12">
        <v>0</v>
      </c>
      <c r="O83" s="81" t="str">
        <f t="shared" si="10"/>
        <v>60F</v>
      </c>
      <c r="P83" s="83">
        <f t="shared" si="11"/>
        <v>10000000</v>
      </c>
      <c r="Q83" s="83">
        <f t="shared" si="11"/>
        <v>40000000</v>
      </c>
      <c r="R83" s="83">
        <f t="shared" si="11"/>
        <v>10000000</v>
      </c>
      <c r="S83" s="83">
        <f t="shared" si="11"/>
        <v>0</v>
      </c>
      <c r="T83" s="83">
        <f t="shared" si="12"/>
        <v>60000000</v>
      </c>
      <c r="U83" s="84" t="str">
        <f t="shared" si="13"/>
        <v>60F</v>
      </c>
      <c r="V83" s="85">
        <f t="shared" si="14"/>
        <v>0</v>
      </c>
      <c r="W83" s="84" t="str">
        <f t="shared" si="15"/>
        <v>60F</v>
      </c>
      <c r="X83" s="85">
        <f t="shared" si="16"/>
        <v>0</v>
      </c>
      <c r="Y83" s="36" t="str">
        <f ca="1">LOOKUP(G83,Paramètres!$A$1:$A$20,Paramètres!$C$1:$C$21)</f>
        <v>-13</v>
      </c>
      <c r="Z83" s="11">
        <v>2003</v>
      </c>
      <c r="AA83" s="11"/>
      <c r="AB83" s="59"/>
      <c r="AC83" s="86"/>
      <c r="AD83" s="42" t="str">
        <f>IF(ISNA(VLOOKUP(D83,'Liste en forme Filles'!$C:$C,1,FALSE)),"","*")</f>
        <v/>
      </c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</row>
    <row r="84" spans="1:46" s="43" customFormat="1" x14ac:dyDescent="0.35">
      <c r="A84" s="106"/>
      <c r="B84" s="32" t="s">
        <v>1083</v>
      </c>
      <c r="C84" s="32" t="s">
        <v>1066</v>
      </c>
      <c r="D84" s="138" t="s">
        <v>2446</v>
      </c>
      <c r="E84" s="49" t="s">
        <v>1015</v>
      </c>
      <c r="F84" s="97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Paramètres!$E$3=Paramètres!$A$23,"Besançon",IF(Paramètres!$E$3=Paramètres!$A$24,"Doubs","Franche-Comté")))))))</f>
        <v>Franche-Comté</v>
      </c>
      <c r="G84" s="81">
        <f>LOOKUP(Z84-Paramètres!$E$1,Paramètres!$A$1:$A$20)</f>
        <v>-12</v>
      </c>
      <c r="H84" s="81" t="str">
        <f>LOOKUP(G84,Paramètres!$A$1:$B$20)</f>
        <v>M1</v>
      </c>
      <c r="I84" s="37">
        <f t="shared" si="9"/>
        <v>5</v>
      </c>
      <c r="J84" s="116">
        <v>514</v>
      </c>
      <c r="K84" s="1">
        <v>0</v>
      </c>
      <c r="L84" s="1" t="s">
        <v>201</v>
      </c>
      <c r="M84" s="1" t="s">
        <v>180</v>
      </c>
      <c r="N84" s="1" t="s">
        <v>237</v>
      </c>
      <c r="O84" s="88" t="str">
        <f t="shared" si="10"/>
        <v>1F5G</v>
      </c>
      <c r="P84" s="56">
        <f t="shared" si="11"/>
        <v>0</v>
      </c>
      <c r="Q84" s="56">
        <f t="shared" si="11"/>
        <v>350000</v>
      </c>
      <c r="R84" s="56">
        <f t="shared" si="11"/>
        <v>300000</v>
      </c>
      <c r="S84" s="56">
        <f t="shared" si="11"/>
        <v>400000</v>
      </c>
      <c r="T84" s="56">
        <f t="shared" si="12"/>
        <v>1050000</v>
      </c>
      <c r="U84" s="57" t="str">
        <f t="shared" si="13"/>
        <v>1F</v>
      </c>
      <c r="V84" s="58">
        <f t="shared" si="14"/>
        <v>50000</v>
      </c>
      <c r="W84" s="57" t="str">
        <f t="shared" si="15"/>
        <v>1F5G</v>
      </c>
      <c r="X84" s="58">
        <f t="shared" si="16"/>
        <v>0</v>
      </c>
      <c r="Y84" s="36" t="str">
        <f ca="1">LOOKUP(G84,Paramètres!$A$1:$A$20,Paramètres!$C$1:$C$21)</f>
        <v>-13</v>
      </c>
      <c r="Z84" s="25">
        <v>2004</v>
      </c>
      <c r="AA84" s="25"/>
      <c r="AB84" s="59"/>
      <c r="AC84" s="86"/>
      <c r="AD84" s="42" t="str">
        <f>IF(ISNA(VLOOKUP(D84,'Liste en forme Filles'!$C:$C,1,FALSE)),"","*")</f>
        <v/>
      </c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</row>
    <row r="85" spans="1:46" s="43" customFormat="1" x14ac:dyDescent="0.35">
      <c r="A85" s="107"/>
      <c r="B85" s="94" t="s">
        <v>574</v>
      </c>
      <c r="C85" s="32" t="s">
        <v>250</v>
      </c>
      <c r="D85" s="150" t="s">
        <v>2424</v>
      </c>
      <c r="E85" s="13" t="s">
        <v>87</v>
      </c>
      <c r="F85" s="97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Paramètres!$E$3=Paramètres!$A$23,"Besançon",IF(Paramètres!$E$3=Paramètres!$A$24,"Doubs","Franche-Comté")))))))</f>
        <v>Franche-Comté</v>
      </c>
      <c r="G85" s="81">
        <f>LOOKUP(Z85-Paramètres!$E$1,Paramètres!$A$1:$A$20)</f>
        <v>-12</v>
      </c>
      <c r="H85" s="81" t="str">
        <f>LOOKUP(G85,Paramètres!$A$1:$B$20)</f>
        <v>M1</v>
      </c>
      <c r="I85" s="81">
        <f t="shared" si="9"/>
        <v>5</v>
      </c>
      <c r="J85" s="120">
        <v>500</v>
      </c>
      <c r="K85" s="12" t="s">
        <v>254</v>
      </c>
      <c r="L85" s="173">
        <v>0</v>
      </c>
      <c r="M85" s="87" t="s">
        <v>204</v>
      </c>
      <c r="N85" s="87" t="s">
        <v>659</v>
      </c>
      <c r="O85" s="80" t="str">
        <f t="shared" si="10"/>
        <v>1G75H</v>
      </c>
      <c r="P85" s="83">
        <f t="shared" si="11"/>
        <v>0</v>
      </c>
      <c r="Q85" s="83">
        <f t="shared" si="11"/>
        <v>0</v>
      </c>
      <c r="R85" s="83">
        <f t="shared" si="11"/>
        <v>10000</v>
      </c>
      <c r="S85" s="83">
        <f t="shared" si="11"/>
        <v>7500</v>
      </c>
      <c r="T85" s="83">
        <f t="shared" si="12"/>
        <v>17500</v>
      </c>
      <c r="U85" s="84" t="str">
        <f t="shared" si="13"/>
        <v>1G</v>
      </c>
      <c r="V85" s="85">
        <f t="shared" si="14"/>
        <v>7500</v>
      </c>
      <c r="W85" s="84" t="str">
        <f t="shared" si="15"/>
        <v>1G75H</v>
      </c>
      <c r="X85" s="85">
        <f t="shared" si="16"/>
        <v>0</v>
      </c>
      <c r="Y85" s="36" t="str">
        <f ca="1">LOOKUP(G85,Paramètres!$A$1:$A$20,Paramètres!$C$1:$C$21)</f>
        <v>-13</v>
      </c>
      <c r="Z85" s="11">
        <v>2004</v>
      </c>
      <c r="AA85" s="11"/>
      <c r="AB85" s="59"/>
      <c r="AC85" s="42"/>
      <c r="AD85" s="42" t="str">
        <f>IF(ISNA(VLOOKUP(D85,'Liste en forme Filles'!$C:$C,1,FALSE)),"","*")</f>
        <v/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</row>
    <row r="86" spans="1:46" s="43" customFormat="1" x14ac:dyDescent="0.35">
      <c r="A86" s="107"/>
      <c r="B86" s="184" t="s">
        <v>520</v>
      </c>
      <c r="C86" s="10" t="s">
        <v>521</v>
      </c>
      <c r="D86" s="151" t="s">
        <v>2426</v>
      </c>
      <c r="E86" s="13" t="s">
        <v>1123</v>
      </c>
      <c r="F86" s="97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Paramètres!$E$3=Paramètres!$A$23,"Besançon",IF(Paramètres!$E$3=Paramètres!$A$24,"Doubs","Franche-Comté")))))))</f>
        <v>Franche-Comté</v>
      </c>
      <c r="G86" s="81">
        <f>LOOKUP(Z86-Paramètres!$E$1,Paramètres!$A$1:$A$20)</f>
        <v>-13</v>
      </c>
      <c r="H86" s="81" t="str">
        <f>LOOKUP(G86,Paramètres!$A$1:$B$20)</f>
        <v>M2</v>
      </c>
      <c r="I86" s="81">
        <f t="shared" si="9"/>
        <v>5</v>
      </c>
      <c r="J86" s="120">
        <v>500</v>
      </c>
      <c r="K86" s="12">
        <v>0</v>
      </c>
      <c r="L86" s="173" t="s">
        <v>196</v>
      </c>
      <c r="M86" s="87" t="s">
        <v>195</v>
      </c>
      <c r="N86" s="87">
        <v>0</v>
      </c>
      <c r="O86" s="80" t="str">
        <f t="shared" si="10"/>
        <v>25F</v>
      </c>
      <c r="P86" s="83">
        <f t="shared" si="11"/>
        <v>0</v>
      </c>
      <c r="Q86" s="83">
        <f t="shared" si="11"/>
        <v>10000000</v>
      </c>
      <c r="R86" s="83">
        <f t="shared" si="11"/>
        <v>15000000</v>
      </c>
      <c r="S86" s="83">
        <f t="shared" si="11"/>
        <v>0</v>
      </c>
      <c r="T86" s="83">
        <f t="shared" si="12"/>
        <v>25000000</v>
      </c>
      <c r="U86" s="84" t="str">
        <f t="shared" si="13"/>
        <v>25F</v>
      </c>
      <c r="V86" s="85">
        <f t="shared" si="14"/>
        <v>0</v>
      </c>
      <c r="W86" s="84" t="str">
        <f t="shared" si="15"/>
        <v>25F</v>
      </c>
      <c r="X86" s="85">
        <f t="shared" si="16"/>
        <v>0</v>
      </c>
      <c r="Y86" s="36" t="str">
        <f ca="1">LOOKUP(G86,Paramètres!$A$1:$A$20,Paramètres!$C$1:$C$21)</f>
        <v>-13</v>
      </c>
      <c r="Z86" s="11">
        <v>2003</v>
      </c>
      <c r="AA86" s="11"/>
      <c r="AB86" s="59"/>
      <c r="AC86" s="42"/>
      <c r="AD86" s="42" t="str">
        <f>IF(ISNA(VLOOKUP(D86,'Liste en forme Filles'!$C:$C,1,FALSE)),"","*")</f>
        <v/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</row>
    <row r="87" spans="1:46" s="43" customFormat="1" x14ac:dyDescent="0.35">
      <c r="A87" s="107"/>
      <c r="B87" s="94" t="s">
        <v>1078</v>
      </c>
      <c r="C87" s="32" t="s">
        <v>954</v>
      </c>
      <c r="D87" s="138" t="s">
        <v>2445</v>
      </c>
      <c r="E87" s="49" t="s">
        <v>1028</v>
      </c>
      <c r="F87" s="97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Paramètres!$E$3=Paramètres!$A$23,"Besançon",IF(Paramètres!$E$3=Paramètres!$A$24,"Doubs","Franche-Comté")))))))</f>
        <v>Franche-Comté</v>
      </c>
      <c r="G87" s="81">
        <f>LOOKUP(Z87-Paramètres!$E$1,Paramètres!$A$1:$A$20)</f>
        <v>-13</v>
      </c>
      <c r="H87" s="81" t="str">
        <f>LOOKUP(G87,Paramètres!$A$1:$B$20)</f>
        <v>M2</v>
      </c>
      <c r="I87" s="37">
        <f t="shared" si="9"/>
        <v>5</v>
      </c>
      <c r="J87" s="116">
        <v>500</v>
      </c>
      <c r="K87" s="1">
        <v>0</v>
      </c>
      <c r="L87" s="103" t="s">
        <v>225</v>
      </c>
      <c r="M87" s="2">
        <v>0</v>
      </c>
      <c r="N87" s="2" t="s">
        <v>225</v>
      </c>
      <c r="O87" s="77" t="str">
        <f t="shared" si="10"/>
        <v>2F</v>
      </c>
      <c r="P87" s="91">
        <f t="shared" si="11"/>
        <v>0</v>
      </c>
      <c r="Q87" s="91">
        <f t="shared" si="11"/>
        <v>1000000</v>
      </c>
      <c r="R87" s="91">
        <f t="shared" si="11"/>
        <v>0</v>
      </c>
      <c r="S87" s="91">
        <f t="shared" si="11"/>
        <v>1000000</v>
      </c>
      <c r="T87" s="91">
        <f t="shared" si="12"/>
        <v>2000000</v>
      </c>
      <c r="U87" s="92" t="str">
        <f t="shared" si="13"/>
        <v>2F</v>
      </c>
      <c r="V87" s="93">
        <f t="shared" si="14"/>
        <v>0</v>
      </c>
      <c r="W87" s="92" t="str">
        <f t="shared" si="15"/>
        <v>2F</v>
      </c>
      <c r="X87" s="93">
        <f t="shared" si="16"/>
        <v>0</v>
      </c>
      <c r="Y87" s="36" t="str">
        <f ca="1">LOOKUP(G87,Paramètres!$A$1:$A$20,Paramètres!$C$1:$C$21)</f>
        <v>-13</v>
      </c>
      <c r="Z87" s="25">
        <v>2003</v>
      </c>
      <c r="AA87" s="25"/>
      <c r="AB87" s="59"/>
      <c r="AC87" s="42"/>
      <c r="AD87" s="42" t="str">
        <f>IF(ISNA(VLOOKUP(D87,'Liste en forme Filles'!$C:$C,1,FALSE)),"","*")</f>
        <v/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</row>
    <row r="88" spans="1:46" s="43" customFormat="1" x14ac:dyDescent="0.35">
      <c r="A88" s="107"/>
      <c r="B88" s="94" t="s">
        <v>1097</v>
      </c>
      <c r="C88" s="32" t="s">
        <v>950</v>
      </c>
      <c r="D88" s="138" t="s">
        <v>2444</v>
      </c>
      <c r="E88" s="49" t="s">
        <v>1022</v>
      </c>
      <c r="F88" s="97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Paramètres!$E$3=Paramètres!$A$23,"Besançon",IF(Paramètres!$E$3=Paramètres!$A$24,"Doubs","Franche-Comté")))))))</f>
        <v>Franche-Comté</v>
      </c>
      <c r="G88" s="81">
        <f>LOOKUP(Z88-Paramètres!$E$1,Paramètres!$A$1:$A$20)</f>
        <v>-13</v>
      </c>
      <c r="H88" s="81" t="str">
        <f>LOOKUP(G88,Paramètres!$A$1:$B$20)</f>
        <v>M2</v>
      </c>
      <c r="I88" s="37">
        <f t="shared" si="9"/>
        <v>5</v>
      </c>
      <c r="J88" s="116">
        <v>500</v>
      </c>
      <c r="K88" s="1"/>
      <c r="L88" s="103"/>
      <c r="M88" s="2"/>
      <c r="N88" s="2"/>
      <c r="O88" s="77" t="str">
        <f t="shared" si="10"/>
        <v>0</v>
      </c>
      <c r="P88" s="91">
        <f t="shared" si="11"/>
        <v>0</v>
      </c>
      <c r="Q88" s="91">
        <f t="shared" si="11"/>
        <v>0</v>
      </c>
      <c r="R88" s="91">
        <f t="shared" si="11"/>
        <v>0</v>
      </c>
      <c r="S88" s="91">
        <f t="shared" si="11"/>
        <v>0</v>
      </c>
      <c r="T88" s="91">
        <f t="shared" si="12"/>
        <v>0</v>
      </c>
      <c r="U88" s="92" t="str">
        <f t="shared" si="13"/>
        <v>0</v>
      </c>
      <c r="V88" s="93">
        <f t="shared" si="14"/>
        <v>0</v>
      </c>
      <c r="W88" s="92" t="str">
        <f t="shared" si="15"/>
        <v>0</v>
      </c>
      <c r="X88" s="93">
        <f t="shared" si="16"/>
        <v>0</v>
      </c>
      <c r="Y88" s="36" t="str">
        <f ca="1">LOOKUP(G88,Paramètres!$A$1:$A$20,Paramètres!$C$1:$C$21)</f>
        <v>-13</v>
      </c>
      <c r="Z88" s="25">
        <v>2003</v>
      </c>
      <c r="AA88" s="25"/>
      <c r="AB88" s="59"/>
      <c r="AC88" s="42"/>
      <c r="AD88" s="42" t="str">
        <f>IF(ISNA(VLOOKUP(D88,'Liste en forme Filles'!$C:$C,1,FALSE)),"","*")</f>
        <v/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</row>
    <row r="89" spans="1:46" s="43" customFormat="1" x14ac:dyDescent="0.35">
      <c r="A89" s="107"/>
      <c r="B89" s="94" t="s">
        <v>291</v>
      </c>
      <c r="C89" s="32" t="s">
        <v>1065</v>
      </c>
      <c r="D89" s="138" t="s">
        <v>2450</v>
      </c>
      <c r="E89" s="49" t="s">
        <v>1015</v>
      </c>
      <c r="F89" s="97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Paramètres!$E$3=Paramètres!$A$23,"Besançon",IF(Paramètres!$E$3=Paramètres!$A$24,"Doubs","Franche-Comté")))))))</f>
        <v>Franche-Comté</v>
      </c>
      <c r="G89" s="81">
        <f>LOOKUP(Z89-Paramètres!$E$1,Paramètres!$A$1:$A$20)</f>
        <v>-14</v>
      </c>
      <c r="H89" s="81" t="str">
        <f>LOOKUP(G89,Paramètres!$A$1:$B$20)</f>
        <v>C1</v>
      </c>
      <c r="I89" s="37">
        <f t="shared" si="9"/>
        <v>7</v>
      </c>
      <c r="J89" s="116">
        <v>718</v>
      </c>
      <c r="K89" s="1" t="s">
        <v>221</v>
      </c>
      <c r="L89" s="1" t="s">
        <v>221</v>
      </c>
      <c r="M89" s="1" t="s">
        <v>113</v>
      </c>
      <c r="N89" s="2" t="s">
        <v>222</v>
      </c>
      <c r="O89" s="77" t="str">
        <f t="shared" si="10"/>
        <v>21E</v>
      </c>
      <c r="P89" s="39">
        <f t="shared" si="11"/>
        <v>500000000</v>
      </c>
      <c r="Q89" s="39">
        <f t="shared" si="11"/>
        <v>500000000</v>
      </c>
      <c r="R89" s="39">
        <f t="shared" si="11"/>
        <v>700000000</v>
      </c>
      <c r="S89" s="39">
        <f t="shared" si="11"/>
        <v>400000000</v>
      </c>
      <c r="T89" s="39">
        <f t="shared" si="12"/>
        <v>2100000000</v>
      </c>
      <c r="U89" s="40" t="str">
        <f t="shared" si="13"/>
        <v>21E</v>
      </c>
      <c r="V89" s="41">
        <f t="shared" si="14"/>
        <v>0</v>
      </c>
      <c r="W89" s="40" t="str">
        <f t="shared" si="15"/>
        <v>21E</v>
      </c>
      <c r="X89" s="41">
        <f t="shared" si="16"/>
        <v>0</v>
      </c>
      <c r="Y89" s="36" t="str">
        <f ca="1">LOOKUP(G89,Paramètres!$A$1:$A$20,Paramètres!$C$1:$C$21)</f>
        <v>-15</v>
      </c>
      <c r="Z89" s="25">
        <v>2002</v>
      </c>
      <c r="AA89" s="25"/>
      <c r="AB89" s="59"/>
      <c r="AC89" s="42"/>
      <c r="AD89" s="42" t="str">
        <f>IF(ISNA(VLOOKUP(D89,'Liste en forme Filles'!$C:$C,1,FALSE)),"","*")</f>
        <v/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</row>
    <row r="90" spans="1:46" s="43" customFormat="1" x14ac:dyDescent="0.35">
      <c r="A90" s="107"/>
      <c r="B90" s="94" t="s">
        <v>1040</v>
      </c>
      <c r="C90" s="32" t="s">
        <v>1054</v>
      </c>
      <c r="D90" s="138" t="s">
        <v>2455</v>
      </c>
      <c r="E90" s="49" t="s">
        <v>1015</v>
      </c>
      <c r="F90" s="97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Paramètres!$E$3=Paramètres!$A$23,"Besançon",IF(Paramètres!$E$3=Paramètres!$A$24,"Doubs","Franche-Comté")))))))</f>
        <v>Franche-Comté</v>
      </c>
      <c r="G90" s="81">
        <f>LOOKUP(Z90-Paramètres!$E$1,Paramètres!$A$1:$A$20)</f>
        <v>-17</v>
      </c>
      <c r="H90" s="81" t="str">
        <f>LOOKUP(G90,Paramètres!$A$1:$B$20)</f>
        <v>J2</v>
      </c>
      <c r="I90" s="37">
        <f t="shared" si="9"/>
        <v>17</v>
      </c>
      <c r="J90" s="116">
        <v>1759</v>
      </c>
      <c r="K90" s="1" t="s">
        <v>1094</v>
      </c>
      <c r="L90" s="1" t="s">
        <v>1094</v>
      </c>
      <c r="M90" s="1" t="s">
        <v>1095</v>
      </c>
      <c r="N90" s="2" t="s">
        <v>1096</v>
      </c>
      <c r="O90" s="77" t="str">
        <f t="shared" si="10"/>
        <v>1110A</v>
      </c>
      <c r="P90" s="91">
        <f t="shared" si="11"/>
        <v>1.8E+18</v>
      </c>
      <c r="Q90" s="91">
        <f t="shared" si="11"/>
        <v>1.8E+18</v>
      </c>
      <c r="R90" s="91">
        <f t="shared" si="11"/>
        <v>2.9E+18</v>
      </c>
      <c r="S90" s="91">
        <f t="shared" si="11"/>
        <v>4.6E+18</v>
      </c>
      <c r="T90" s="91">
        <f t="shared" si="12"/>
        <v>1.11E+19</v>
      </c>
      <c r="U90" s="92" t="str">
        <f t="shared" si="13"/>
        <v>1110A</v>
      </c>
      <c r="V90" s="93">
        <f t="shared" si="14"/>
        <v>0</v>
      </c>
      <c r="W90" s="92" t="str">
        <f t="shared" si="15"/>
        <v>1110A</v>
      </c>
      <c r="X90" s="93">
        <f t="shared" si="16"/>
        <v>0</v>
      </c>
      <c r="Y90" s="36" t="str">
        <f ca="1">LOOKUP(G90,Paramètres!$A$1:$A$20,Paramètres!$C$1:$C$21)</f>
        <v>-18</v>
      </c>
      <c r="Z90" s="25">
        <v>1999</v>
      </c>
      <c r="AA90" s="25"/>
      <c r="AB90" s="59"/>
      <c r="AC90" s="42"/>
      <c r="AD90" s="42" t="str">
        <f>IF(ISNA(VLOOKUP(D90,'Liste en forme Filles'!$C:$C,1,FALSE)),"","*")</f>
        <v/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</row>
    <row r="91" spans="1:46" s="43" customFormat="1" x14ac:dyDescent="0.35">
      <c r="A91" s="65"/>
      <c r="B91" s="170" t="s">
        <v>527</v>
      </c>
      <c r="C91" s="14" t="s">
        <v>608</v>
      </c>
      <c r="D91" s="150" t="s">
        <v>2429</v>
      </c>
      <c r="E91" s="13" t="s">
        <v>1120</v>
      </c>
      <c r="F91" s="97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Paramètres!$E$3=Paramètres!$A$23,"Besançon",IF(Paramètres!$E$3=Paramètres!$A$24,"Doubs","Franche-Comté")))))))</f>
        <v>Franche-Comté</v>
      </c>
      <c r="G91" s="81">
        <f>LOOKUP(Z91-Paramètres!$E$1,Paramètres!$A$1:$A$20)</f>
        <v>-17</v>
      </c>
      <c r="H91" s="81" t="str">
        <f>LOOKUP(G91,Paramètres!$A$1:$B$20)</f>
        <v>J2</v>
      </c>
      <c r="I91" s="81">
        <f t="shared" si="9"/>
        <v>7</v>
      </c>
      <c r="J91" s="120">
        <v>787</v>
      </c>
      <c r="K91" s="11" t="s">
        <v>254</v>
      </c>
      <c r="L91" s="11" t="s">
        <v>254</v>
      </c>
      <c r="M91" s="11" t="s">
        <v>576</v>
      </c>
      <c r="N91" s="82" t="s">
        <v>112</v>
      </c>
      <c r="O91" s="105" t="str">
        <f t="shared" si="10"/>
        <v>1C75D</v>
      </c>
      <c r="P91" s="83">
        <f t="shared" si="11"/>
        <v>0</v>
      </c>
      <c r="Q91" s="83">
        <f t="shared" si="11"/>
        <v>0</v>
      </c>
      <c r="R91" s="83">
        <f t="shared" si="11"/>
        <v>750000000000</v>
      </c>
      <c r="S91" s="83">
        <f t="shared" si="11"/>
        <v>1000000000000</v>
      </c>
      <c r="T91" s="83">
        <f t="shared" si="12"/>
        <v>1750000000000</v>
      </c>
      <c r="U91" s="84" t="str">
        <f t="shared" si="13"/>
        <v>1C</v>
      </c>
      <c r="V91" s="85">
        <f t="shared" si="14"/>
        <v>750000000000</v>
      </c>
      <c r="W91" s="84" t="str">
        <f t="shared" si="15"/>
        <v>1C75D</v>
      </c>
      <c r="X91" s="85">
        <f t="shared" si="16"/>
        <v>0</v>
      </c>
      <c r="Y91" s="36" t="str">
        <f ca="1">LOOKUP(G91,Paramètres!$A$1:$A$20,Paramètres!$C$1:$C$21)</f>
        <v>-18</v>
      </c>
      <c r="Z91" s="11">
        <v>1999</v>
      </c>
      <c r="AA91" s="11"/>
      <c r="AB91" s="59"/>
      <c r="AC91" s="42"/>
      <c r="AD91" s="42" t="str">
        <f>IF(ISNA(VLOOKUP(D91,'Liste en forme Filles'!$C:$C,1,FALSE)),"","*")</f>
        <v/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</row>
    <row r="92" spans="1:46" s="43" customFormat="1" x14ac:dyDescent="0.35">
      <c r="A92" s="107"/>
      <c r="B92" s="170" t="s">
        <v>529</v>
      </c>
      <c r="C92" s="14" t="s">
        <v>530</v>
      </c>
      <c r="D92" s="150" t="s">
        <v>2412</v>
      </c>
      <c r="E92" s="13" t="s">
        <v>334</v>
      </c>
      <c r="F92" s="97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Paramètres!$E$3=Paramètres!$A$23,"Besançon",IF(Paramètres!$E$3=Paramètres!$A$24,"Doubs","Franche-Comté")))))))</f>
        <v>Franche-Comté</v>
      </c>
      <c r="G92" s="81">
        <f>LOOKUP(Z92-Paramètres!$E$1,Paramètres!$A$1:$A$20)</f>
        <v>-17</v>
      </c>
      <c r="H92" s="81" t="str">
        <f>LOOKUP(G92,Paramètres!$A$1:$B$20)</f>
        <v>J2</v>
      </c>
      <c r="I92" s="81">
        <f t="shared" si="9"/>
        <v>6</v>
      </c>
      <c r="J92" s="120">
        <v>617</v>
      </c>
      <c r="K92" s="12">
        <v>0</v>
      </c>
      <c r="L92" s="12" t="s">
        <v>181</v>
      </c>
      <c r="M92" s="12">
        <v>0</v>
      </c>
      <c r="N92" s="87">
        <v>0</v>
      </c>
      <c r="O92" s="80" t="str">
        <f t="shared" si="10"/>
        <v>50D</v>
      </c>
      <c r="P92" s="83">
        <f t="shared" si="11"/>
        <v>0</v>
      </c>
      <c r="Q92" s="83">
        <f t="shared" si="11"/>
        <v>500000000000</v>
      </c>
      <c r="R92" s="83">
        <f t="shared" si="11"/>
        <v>0</v>
      </c>
      <c r="S92" s="83">
        <f t="shared" si="11"/>
        <v>0</v>
      </c>
      <c r="T92" s="83">
        <f t="shared" si="12"/>
        <v>500000000000</v>
      </c>
      <c r="U92" s="84" t="str">
        <f t="shared" si="13"/>
        <v>50D</v>
      </c>
      <c r="V92" s="85">
        <f t="shared" si="14"/>
        <v>0</v>
      </c>
      <c r="W92" s="84" t="str">
        <f t="shared" si="15"/>
        <v>50D</v>
      </c>
      <c r="X92" s="85">
        <f t="shared" si="16"/>
        <v>0</v>
      </c>
      <c r="Y92" s="36" t="str">
        <f ca="1">LOOKUP(G92,Paramètres!$A$1:$A$20,Paramètres!$C$1:$C$21)</f>
        <v>-18</v>
      </c>
      <c r="Z92" s="11">
        <v>1999</v>
      </c>
      <c r="AA92" s="11"/>
      <c r="AB92" s="59"/>
      <c r="AC92" s="42"/>
      <c r="AD92" s="42" t="str">
        <f>IF(ISNA(VLOOKUP(D92,'Liste en forme Filles'!$C:$C,1,FALSE)),"","*")</f>
        <v/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</row>
    <row r="93" spans="1:46" s="43" customFormat="1" x14ac:dyDescent="0.35">
      <c r="A93" s="107"/>
      <c r="B93" s="94" t="s">
        <v>1086</v>
      </c>
      <c r="C93" s="32" t="s">
        <v>110</v>
      </c>
      <c r="D93" s="138" t="s">
        <v>2457</v>
      </c>
      <c r="E93" s="49" t="s">
        <v>1028</v>
      </c>
      <c r="F93" s="97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Paramètres!$E$3=Paramètres!$A$23,"Besançon",IF(Paramètres!$E$3=Paramètres!$A$24,"Doubs","Franche-Comté")))))))</f>
        <v>Franche-Comté</v>
      </c>
      <c r="G93" s="81">
        <f>LOOKUP(Z93-Paramètres!$E$1,Paramètres!$A$1:$A$20)</f>
        <v>-16</v>
      </c>
      <c r="H93" s="81" t="str">
        <f>LOOKUP(G93,Paramètres!$A$1:$B$20)</f>
        <v>J1</v>
      </c>
      <c r="I93" s="37">
        <f t="shared" si="9"/>
        <v>5</v>
      </c>
      <c r="J93" s="116">
        <v>500</v>
      </c>
      <c r="K93" s="1">
        <v>0</v>
      </c>
      <c r="L93" s="1" t="s">
        <v>226</v>
      </c>
      <c r="M93" s="1">
        <v>0</v>
      </c>
      <c r="N93" s="2" t="s">
        <v>226</v>
      </c>
      <c r="O93" s="77" t="str">
        <f t="shared" si="10"/>
        <v>2E</v>
      </c>
      <c r="P93" s="91">
        <f t="shared" si="11"/>
        <v>0</v>
      </c>
      <c r="Q93" s="91">
        <f t="shared" si="11"/>
        <v>100000000</v>
      </c>
      <c r="R93" s="91">
        <f t="shared" si="11"/>
        <v>0</v>
      </c>
      <c r="S93" s="91">
        <f t="shared" si="11"/>
        <v>100000000</v>
      </c>
      <c r="T93" s="91">
        <f t="shared" si="12"/>
        <v>200000000</v>
      </c>
      <c r="U93" s="92" t="str">
        <f t="shared" si="13"/>
        <v>2E</v>
      </c>
      <c r="V93" s="93">
        <f t="shared" si="14"/>
        <v>0</v>
      </c>
      <c r="W93" s="92" t="str">
        <f t="shared" si="15"/>
        <v>2E</v>
      </c>
      <c r="X93" s="93">
        <f t="shared" si="16"/>
        <v>0</v>
      </c>
      <c r="Y93" s="36" t="str">
        <f ca="1">LOOKUP(G93,Paramètres!$A$1:$A$20,Paramètres!$C$1:$C$21)</f>
        <v>-18</v>
      </c>
      <c r="Z93" s="25">
        <v>2000</v>
      </c>
      <c r="AA93" s="25"/>
      <c r="AB93" s="59"/>
      <c r="AC93" s="18"/>
      <c r="AD93" s="42" t="str">
        <f>IF(ISNA(VLOOKUP(D93,'Liste en forme Filles'!$C:$C,1,FALSE)),"","*")</f>
        <v/>
      </c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6" s="43" customFormat="1" x14ac:dyDescent="0.35">
      <c r="A94" s="107"/>
      <c r="B94" s="94" t="s">
        <v>1071</v>
      </c>
      <c r="C94" s="32" t="s">
        <v>1053</v>
      </c>
      <c r="D94" s="138" t="s">
        <v>2459</v>
      </c>
      <c r="E94" s="49" t="s">
        <v>1028</v>
      </c>
      <c r="F94" s="104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Paramètres!$E$3=Paramètres!$A$23,"Besançon",IF(Paramètres!$E$3=Paramètres!$A$24,"Doubs","Franche-Comté")))))))</f>
        <v>Franche-Comté</v>
      </c>
      <c r="G94" s="81">
        <f>LOOKUP(Z94-Paramètres!$E$1,Paramètres!$A$1:$A$20)</f>
        <v>-17</v>
      </c>
      <c r="H94" s="81" t="str">
        <f>LOOKUP(G94,Paramètres!$A$1:$B$20)</f>
        <v>J2</v>
      </c>
      <c r="I94" s="37">
        <f t="shared" si="9"/>
        <v>5</v>
      </c>
      <c r="J94" s="116">
        <v>500</v>
      </c>
      <c r="K94" s="1">
        <v>0</v>
      </c>
      <c r="L94" s="1" t="s">
        <v>215</v>
      </c>
      <c r="M94" s="1">
        <v>0</v>
      </c>
      <c r="N94" s="1">
        <v>0</v>
      </c>
      <c r="O94" s="88" t="str">
        <f t="shared" si="10"/>
        <v>1D</v>
      </c>
      <c r="P94" s="56">
        <f t="shared" si="11"/>
        <v>0</v>
      </c>
      <c r="Q94" s="56">
        <f t="shared" si="11"/>
        <v>10000000000</v>
      </c>
      <c r="R94" s="56">
        <f t="shared" si="11"/>
        <v>0</v>
      </c>
      <c r="S94" s="56">
        <f t="shared" si="11"/>
        <v>0</v>
      </c>
      <c r="T94" s="56">
        <f t="shared" si="12"/>
        <v>10000000000</v>
      </c>
      <c r="U94" s="57" t="str">
        <f t="shared" si="13"/>
        <v>1D</v>
      </c>
      <c r="V94" s="58">
        <f t="shared" si="14"/>
        <v>0</v>
      </c>
      <c r="W94" s="57" t="str">
        <f t="shared" si="15"/>
        <v>1D</v>
      </c>
      <c r="X94" s="58">
        <f t="shared" si="16"/>
        <v>0</v>
      </c>
      <c r="Y94" s="37" t="str">
        <f ca="1">LOOKUP(G94,Paramètres!$A$1:$A$20,Paramètres!$C$1:$C$21)</f>
        <v>-18</v>
      </c>
      <c r="Z94" s="25">
        <v>1999</v>
      </c>
      <c r="AA94" s="25"/>
      <c r="AB94" s="61"/>
      <c r="AC94" s="42"/>
      <c r="AD94" s="42" t="str">
        <f>IF(ISNA(VLOOKUP(D94,'Liste en forme Filles'!$C:$C,1,FALSE)),"","*")</f>
        <v/>
      </c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</row>
    <row r="96" spans="1:46" x14ac:dyDescent="0.35">
      <c r="Z96" s="62" t="s">
        <v>308</v>
      </c>
      <c r="AA96" s="62">
        <f>COUNTIF(AA2:AA95,"&lt;&gt;")</f>
        <v>70</v>
      </c>
      <c r="AD96" s="62"/>
    </row>
  </sheetData>
  <sortState ref="B2:AB87">
    <sortCondition ref="AA2:AA87"/>
    <sortCondition ref="F2:F87"/>
    <sortCondition ref="Y2:Y87"/>
    <sortCondition descending="1" ref="T2:T87"/>
    <sortCondition descending="1" ref="J2:J87"/>
    <sortCondition descending="1" ref="Z2:Z87"/>
    <sortCondition ref="D2:D87"/>
  </sortState>
  <customSheetViews>
    <customSheetView guid="{463E170A-BC43-40FC-B560-85BBAB7B6F04}" fitToPage="1" hiddenColumns="1" state="hidden" topLeftCell="A7">
      <selection activeCell="A11" sqref="A11:XFD26"/>
      <pageMargins left="0.7" right="0.7" top="0.75" bottom="0.75" header="0.3" footer="0.3"/>
      <pageSetup paperSize="9" scale="70" fitToHeight="0" orientation="landscape" r:id="rId1"/>
    </customSheetView>
  </customSheetViews>
  <pageMargins left="0.7" right="0.7" top="0.75" bottom="0.75" header="0.3" footer="0.3"/>
  <pageSetup paperSize="9" scale="70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F34"/>
  <sheetViews>
    <sheetView topLeftCell="C1" workbookViewId="0">
      <selection activeCell="AD2" sqref="AD2"/>
    </sheetView>
  </sheetViews>
  <sheetFormatPr baseColWidth="10" defaultRowHeight="12.75" x14ac:dyDescent="0.2"/>
  <cols>
    <col min="4" max="4" width="13" customWidth="1"/>
    <col min="5" max="5" width="33.140625" customWidth="1"/>
    <col min="7" max="8" width="20.5703125" customWidth="1"/>
    <col min="9" max="9" width="17.7109375" customWidth="1"/>
    <col min="10" max="10" width="22" customWidth="1"/>
    <col min="11" max="11" width="21.42578125" customWidth="1"/>
    <col min="13" max="21" width="14.5703125" customWidth="1"/>
  </cols>
  <sheetData>
    <row r="1" spans="1:21" x14ac:dyDescent="0.2">
      <c r="A1" s="3" t="s">
        <v>259</v>
      </c>
      <c r="B1" s="3" t="s">
        <v>260</v>
      </c>
      <c r="C1" s="3"/>
      <c r="D1" s="5" t="s">
        <v>262</v>
      </c>
      <c r="E1" s="122">
        <v>2016</v>
      </c>
      <c r="G1" s="125" t="s">
        <v>1147</v>
      </c>
      <c r="H1" s="125" t="s">
        <v>326</v>
      </c>
      <c r="I1" s="125" t="s">
        <v>743</v>
      </c>
      <c r="J1" s="124" t="s">
        <v>862</v>
      </c>
      <c r="K1" s="124" t="s">
        <v>1010</v>
      </c>
      <c r="L1" s="112"/>
      <c r="M1" s="5" t="s">
        <v>1138</v>
      </c>
      <c r="N1" s="5" t="s">
        <v>1139</v>
      </c>
      <c r="O1" s="5" t="s">
        <v>1140</v>
      </c>
      <c r="P1" s="5" t="s">
        <v>1141</v>
      </c>
      <c r="Q1" s="5" t="s">
        <v>1142</v>
      </c>
      <c r="R1" s="5" t="s">
        <v>1143</v>
      </c>
      <c r="S1" s="5" t="s">
        <v>1144</v>
      </c>
      <c r="T1" s="5" t="s">
        <v>1145</v>
      </c>
      <c r="U1" s="5" t="s">
        <v>1146</v>
      </c>
    </row>
    <row r="2" spans="1:21" x14ac:dyDescent="0.2">
      <c r="A2" s="4">
        <v>-90</v>
      </c>
      <c r="B2" s="3" t="s">
        <v>258</v>
      </c>
      <c r="C2" s="3" t="str">
        <f t="shared" ref="C2:C20" si="0">HLOOKUP($E$5,$M$1:$U$20,ROW())</f>
        <v>+18</v>
      </c>
      <c r="G2" s="126" t="s">
        <v>60</v>
      </c>
      <c r="H2" s="126" t="s">
        <v>1124</v>
      </c>
      <c r="I2" s="126" t="s">
        <v>665</v>
      </c>
      <c r="J2" s="130" t="s">
        <v>864</v>
      </c>
      <c r="K2" s="129" t="s">
        <v>1020</v>
      </c>
      <c r="L2" s="113"/>
      <c r="M2" s="6" t="s">
        <v>286</v>
      </c>
      <c r="N2" s="6" t="s">
        <v>1099</v>
      </c>
      <c r="O2" s="6" t="s">
        <v>1099</v>
      </c>
      <c r="P2" s="6" t="s">
        <v>286</v>
      </c>
      <c r="Q2" s="6" t="s">
        <v>1102</v>
      </c>
      <c r="R2" s="6" t="s">
        <v>1102</v>
      </c>
      <c r="S2" s="6" t="s">
        <v>1102</v>
      </c>
      <c r="T2" s="6" t="s">
        <v>1102</v>
      </c>
      <c r="U2" s="6" t="s">
        <v>1102</v>
      </c>
    </row>
    <row r="3" spans="1:21" x14ac:dyDescent="0.2">
      <c r="A3" s="4">
        <v>-80</v>
      </c>
      <c r="B3" s="3" t="s">
        <v>116</v>
      </c>
      <c r="C3" s="3" t="str">
        <f t="shared" si="0"/>
        <v>+18</v>
      </c>
      <c r="D3" s="5" t="s">
        <v>1133</v>
      </c>
      <c r="E3" s="123" t="s">
        <v>1134</v>
      </c>
      <c r="G3" s="126" t="s">
        <v>56</v>
      </c>
      <c r="H3" s="126" t="s">
        <v>327</v>
      </c>
      <c r="I3" s="126" t="s">
        <v>725</v>
      </c>
      <c r="J3" s="127" t="s">
        <v>856</v>
      </c>
      <c r="K3" s="126" t="s">
        <v>1027</v>
      </c>
      <c r="L3" s="113"/>
      <c r="M3" s="6" t="s">
        <v>286</v>
      </c>
      <c r="N3" s="6" t="s">
        <v>1099</v>
      </c>
      <c r="O3" s="6" t="s">
        <v>1099</v>
      </c>
      <c r="P3" s="6" t="s">
        <v>286</v>
      </c>
      <c r="Q3" s="6" t="s">
        <v>1102</v>
      </c>
      <c r="R3" s="6" t="s">
        <v>1102</v>
      </c>
      <c r="S3" s="6" t="s">
        <v>1102</v>
      </c>
      <c r="T3" s="6" t="s">
        <v>1102</v>
      </c>
      <c r="U3" s="6" t="s">
        <v>1102</v>
      </c>
    </row>
    <row r="4" spans="1:21" x14ac:dyDescent="0.2">
      <c r="A4" s="4">
        <v>-70</v>
      </c>
      <c r="B4" s="3" t="s">
        <v>27</v>
      </c>
      <c r="C4" s="3" t="str">
        <f t="shared" si="0"/>
        <v>+18</v>
      </c>
      <c r="E4" s="5"/>
      <c r="G4" s="126" t="s">
        <v>79</v>
      </c>
      <c r="H4" s="126" t="s">
        <v>328</v>
      </c>
      <c r="I4" s="126" t="s">
        <v>1126</v>
      </c>
      <c r="J4" s="127" t="s">
        <v>861</v>
      </c>
      <c r="K4" s="127" t="s">
        <v>1015</v>
      </c>
      <c r="L4" s="113"/>
      <c r="M4" s="6" t="s">
        <v>286</v>
      </c>
      <c r="N4" s="6" t="s">
        <v>1099</v>
      </c>
      <c r="O4" s="6" t="s">
        <v>1099</v>
      </c>
      <c r="P4" s="6" t="s">
        <v>286</v>
      </c>
      <c r="Q4" s="6" t="s">
        <v>1102</v>
      </c>
      <c r="R4" s="6" t="s">
        <v>1102</v>
      </c>
      <c r="S4" s="6" t="s">
        <v>1102</v>
      </c>
      <c r="T4" s="6" t="s">
        <v>1102</v>
      </c>
      <c r="U4" s="6" t="s">
        <v>1102</v>
      </c>
    </row>
    <row r="5" spans="1:21" x14ac:dyDescent="0.2">
      <c r="A5" s="4">
        <v>-60</v>
      </c>
      <c r="B5" s="3" t="s">
        <v>10</v>
      </c>
      <c r="C5" s="3" t="str">
        <f t="shared" si="0"/>
        <v>+18</v>
      </c>
      <c r="D5" s="5" t="s">
        <v>1101</v>
      </c>
      <c r="E5" s="123" t="s">
        <v>1138</v>
      </c>
      <c r="G5" s="126" t="s">
        <v>1132</v>
      </c>
      <c r="H5" s="126" t="s">
        <v>329</v>
      </c>
      <c r="I5" s="126" t="s">
        <v>672</v>
      </c>
      <c r="J5" s="127" t="s">
        <v>841</v>
      </c>
      <c r="K5" s="126" t="s">
        <v>1028</v>
      </c>
      <c r="L5" s="113"/>
      <c r="M5" s="6" t="s">
        <v>286</v>
      </c>
      <c r="N5" s="6" t="s">
        <v>1099</v>
      </c>
      <c r="O5" s="6" t="s">
        <v>1099</v>
      </c>
      <c r="P5" s="6" t="s">
        <v>286</v>
      </c>
      <c r="Q5" s="6" t="s">
        <v>1102</v>
      </c>
      <c r="R5" s="6" t="s">
        <v>1102</v>
      </c>
      <c r="S5" s="6" t="s">
        <v>1102</v>
      </c>
      <c r="T5" s="6" t="s">
        <v>1102</v>
      </c>
      <c r="U5" s="6" t="s">
        <v>1102</v>
      </c>
    </row>
    <row r="6" spans="1:21" x14ac:dyDescent="0.2">
      <c r="A6" s="4">
        <v>-50</v>
      </c>
      <c r="B6" s="3" t="s">
        <v>8</v>
      </c>
      <c r="C6" s="3" t="str">
        <f t="shared" si="0"/>
        <v>+18</v>
      </c>
      <c r="G6" s="126" t="s">
        <v>33</v>
      </c>
      <c r="H6" s="126" t="s">
        <v>2984</v>
      </c>
      <c r="I6" s="126" t="s">
        <v>692</v>
      </c>
      <c r="J6" s="127" t="s">
        <v>855</v>
      </c>
      <c r="K6" s="126" t="s">
        <v>1023</v>
      </c>
      <c r="L6" s="113"/>
      <c r="M6" s="6" t="s">
        <v>286</v>
      </c>
      <c r="N6" s="6" t="s">
        <v>1099</v>
      </c>
      <c r="O6" s="6" t="s">
        <v>1099</v>
      </c>
      <c r="P6" s="6" t="s">
        <v>286</v>
      </c>
      <c r="Q6" s="6" t="s">
        <v>1102</v>
      </c>
      <c r="R6" s="6" t="s">
        <v>1102</v>
      </c>
      <c r="S6" s="6" t="s">
        <v>1102</v>
      </c>
      <c r="T6" s="6" t="s">
        <v>1102</v>
      </c>
      <c r="U6" s="6" t="s">
        <v>1102</v>
      </c>
    </row>
    <row r="7" spans="1:21" x14ac:dyDescent="0.2">
      <c r="A7" s="4">
        <v>-40</v>
      </c>
      <c r="B7" s="3" t="s">
        <v>6</v>
      </c>
      <c r="C7" s="3" t="str">
        <f t="shared" si="0"/>
        <v>+18</v>
      </c>
      <c r="G7" s="126" t="s">
        <v>1127</v>
      </c>
      <c r="H7" s="126" t="s">
        <v>330</v>
      </c>
      <c r="I7" s="126" t="s">
        <v>675</v>
      </c>
      <c r="J7" s="127" t="s">
        <v>843</v>
      </c>
      <c r="K7" s="126" t="s">
        <v>1021</v>
      </c>
      <c r="L7" s="113"/>
      <c r="M7" s="6" t="s">
        <v>286</v>
      </c>
      <c r="N7" s="6" t="s">
        <v>286</v>
      </c>
      <c r="O7" s="6" t="s">
        <v>1102</v>
      </c>
      <c r="P7" s="6" t="s">
        <v>286</v>
      </c>
      <c r="Q7" s="6" t="s">
        <v>1102</v>
      </c>
      <c r="R7" s="6" t="s">
        <v>1102</v>
      </c>
      <c r="S7" s="6" t="s">
        <v>1102</v>
      </c>
      <c r="T7" s="6" t="s">
        <v>1102</v>
      </c>
      <c r="U7" s="6" t="s">
        <v>1102</v>
      </c>
    </row>
    <row r="8" spans="1:21" x14ac:dyDescent="0.2">
      <c r="A8" s="4">
        <v>-21</v>
      </c>
      <c r="B8" s="3" t="s">
        <v>6</v>
      </c>
      <c r="C8" s="3" t="str">
        <f t="shared" si="0"/>
        <v>+18</v>
      </c>
      <c r="G8" s="126" t="s">
        <v>87</v>
      </c>
      <c r="H8" s="126" t="s">
        <v>1130</v>
      </c>
      <c r="I8" s="126" t="s">
        <v>709</v>
      </c>
      <c r="J8" s="127" t="s">
        <v>846</v>
      </c>
      <c r="K8" s="127" t="s">
        <v>1014</v>
      </c>
      <c r="L8" s="113"/>
      <c r="M8" s="6" t="s">
        <v>286</v>
      </c>
      <c r="N8" s="6" t="s">
        <v>286</v>
      </c>
      <c r="O8" s="6" t="s">
        <v>1102</v>
      </c>
      <c r="P8" s="6" t="s">
        <v>286</v>
      </c>
      <c r="Q8" s="6" t="s">
        <v>1102</v>
      </c>
      <c r="R8" s="6" t="s">
        <v>1102</v>
      </c>
      <c r="S8" s="6" t="s">
        <v>1102</v>
      </c>
      <c r="T8" s="6" t="s">
        <v>1102</v>
      </c>
      <c r="U8" s="6" t="s">
        <v>1102</v>
      </c>
    </row>
    <row r="9" spans="1:21" x14ac:dyDescent="0.2">
      <c r="A9" s="4">
        <v>-20</v>
      </c>
      <c r="B9" s="3" t="s">
        <v>6</v>
      </c>
      <c r="C9" s="3" t="str">
        <f t="shared" si="0"/>
        <v>+18</v>
      </c>
      <c r="G9" s="126" t="s">
        <v>1123</v>
      </c>
      <c r="H9" s="126" t="s">
        <v>331</v>
      </c>
      <c r="I9" s="126" t="s">
        <v>696</v>
      </c>
      <c r="J9" s="126" t="s">
        <v>1122</v>
      </c>
      <c r="K9" s="126" t="s">
        <v>1009</v>
      </c>
      <c r="L9" s="113"/>
      <c r="M9" s="6" t="s">
        <v>286</v>
      </c>
      <c r="N9" s="6" t="s">
        <v>286</v>
      </c>
      <c r="O9" s="6" t="s">
        <v>1102</v>
      </c>
      <c r="P9" s="6" t="s">
        <v>286</v>
      </c>
      <c r="Q9" s="6" t="s">
        <v>1102</v>
      </c>
      <c r="R9" s="6" t="s">
        <v>1102</v>
      </c>
      <c r="S9" s="6" t="s">
        <v>1102</v>
      </c>
      <c r="T9" s="6" t="s">
        <v>1102</v>
      </c>
      <c r="U9" s="6" t="s">
        <v>1102</v>
      </c>
    </row>
    <row r="10" spans="1:21" x14ac:dyDescent="0.2">
      <c r="A10" s="4">
        <v>-19</v>
      </c>
      <c r="B10" s="3" t="s">
        <v>6</v>
      </c>
      <c r="C10" s="3" t="str">
        <f t="shared" si="0"/>
        <v>+18</v>
      </c>
      <c r="G10" s="126" t="s">
        <v>70</v>
      </c>
      <c r="H10" s="126" t="s">
        <v>332</v>
      </c>
      <c r="I10" s="126" t="s">
        <v>1039</v>
      </c>
      <c r="J10" s="127" t="s">
        <v>848</v>
      </c>
      <c r="K10" s="127" t="s">
        <v>1018</v>
      </c>
      <c r="L10" s="113"/>
      <c r="M10" s="6" t="s">
        <v>286</v>
      </c>
      <c r="N10" s="6" t="s">
        <v>286</v>
      </c>
      <c r="O10" s="6" t="s">
        <v>1102</v>
      </c>
      <c r="P10" s="6" t="s">
        <v>286</v>
      </c>
      <c r="Q10" s="6" t="s">
        <v>1102</v>
      </c>
      <c r="R10" s="6" t="s">
        <v>1102</v>
      </c>
      <c r="S10" s="6" t="s">
        <v>1102</v>
      </c>
      <c r="T10" s="6" t="s">
        <v>1102</v>
      </c>
      <c r="U10" s="6" t="s">
        <v>1102</v>
      </c>
    </row>
    <row r="11" spans="1:21" x14ac:dyDescent="0.2">
      <c r="A11" s="4">
        <v>-18</v>
      </c>
      <c r="B11" s="3" t="s">
        <v>22</v>
      </c>
      <c r="C11" s="3" t="str">
        <f t="shared" si="0"/>
        <v>-18</v>
      </c>
      <c r="G11" s="126" t="s">
        <v>1128</v>
      </c>
      <c r="H11" s="126" t="s">
        <v>333</v>
      </c>
      <c r="I11" s="126" t="s">
        <v>695</v>
      </c>
      <c r="J11" s="126" t="s">
        <v>865</v>
      </c>
      <c r="K11" s="126" t="s">
        <v>1029</v>
      </c>
      <c r="L11" s="113"/>
      <c r="M11" s="6" t="s">
        <v>287</v>
      </c>
      <c r="N11" s="6" t="s">
        <v>287</v>
      </c>
      <c r="O11" s="6" t="s">
        <v>1102</v>
      </c>
      <c r="P11" s="6" t="s">
        <v>286</v>
      </c>
      <c r="Q11" s="6" t="s">
        <v>287</v>
      </c>
      <c r="R11" s="6" t="s">
        <v>1102</v>
      </c>
      <c r="S11" s="6" t="s">
        <v>1102</v>
      </c>
      <c r="T11" s="6" t="s">
        <v>1102</v>
      </c>
      <c r="U11" s="6" t="s">
        <v>1102</v>
      </c>
    </row>
    <row r="12" spans="1:21" x14ac:dyDescent="0.2">
      <c r="A12" s="4">
        <v>-17</v>
      </c>
      <c r="B12" s="3" t="s">
        <v>21</v>
      </c>
      <c r="C12" s="3" t="str">
        <f t="shared" si="0"/>
        <v>-18</v>
      </c>
      <c r="G12" s="126" t="s">
        <v>1149</v>
      </c>
      <c r="H12" s="126" t="s">
        <v>334</v>
      </c>
      <c r="I12" s="126" t="s">
        <v>711</v>
      </c>
      <c r="J12" s="126" t="s">
        <v>1131</v>
      </c>
      <c r="K12" s="126" t="s">
        <v>1008</v>
      </c>
      <c r="L12" s="113"/>
      <c r="M12" s="6" t="s">
        <v>287</v>
      </c>
      <c r="N12" s="6" t="s">
        <v>287</v>
      </c>
      <c r="O12" s="6" t="s">
        <v>1102</v>
      </c>
      <c r="P12" s="6" t="s">
        <v>286</v>
      </c>
      <c r="Q12" s="6" t="s">
        <v>287</v>
      </c>
      <c r="R12" s="6" t="s">
        <v>1102</v>
      </c>
      <c r="S12" s="6" t="s">
        <v>1102</v>
      </c>
      <c r="T12" s="6" t="s">
        <v>1102</v>
      </c>
      <c r="U12" s="6" t="s">
        <v>1102</v>
      </c>
    </row>
    <row r="13" spans="1:21" x14ac:dyDescent="0.2">
      <c r="A13" s="4">
        <v>-16</v>
      </c>
      <c r="B13" s="3" t="s">
        <v>16</v>
      </c>
      <c r="C13" s="3" t="str">
        <f t="shared" si="0"/>
        <v>-18</v>
      </c>
      <c r="G13" s="126" t="s">
        <v>147</v>
      </c>
      <c r="H13" s="126" t="s">
        <v>335</v>
      </c>
      <c r="I13" s="127"/>
      <c r="J13" s="126" t="s">
        <v>1129</v>
      </c>
      <c r="K13" s="127" t="s">
        <v>1016</v>
      </c>
      <c r="L13" s="113"/>
      <c r="M13" s="6" t="s">
        <v>287</v>
      </c>
      <c r="N13" s="6" t="s">
        <v>287</v>
      </c>
      <c r="O13" s="6" t="s">
        <v>1102</v>
      </c>
      <c r="P13" s="6" t="s">
        <v>286</v>
      </c>
      <c r="Q13" s="6" t="s">
        <v>287</v>
      </c>
      <c r="R13" s="6" t="s">
        <v>1102</v>
      </c>
      <c r="S13" s="6" t="s">
        <v>1102</v>
      </c>
      <c r="T13" s="6" t="s">
        <v>1102</v>
      </c>
      <c r="U13" s="6" t="s">
        <v>1102</v>
      </c>
    </row>
    <row r="14" spans="1:21" x14ac:dyDescent="0.2">
      <c r="A14" s="4">
        <v>-15</v>
      </c>
      <c r="B14" s="3" t="s">
        <v>14</v>
      </c>
      <c r="C14" s="3" t="str">
        <f t="shared" si="0"/>
        <v>-15</v>
      </c>
      <c r="G14" s="126" t="s">
        <v>444</v>
      </c>
      <c r="H14" s="126" t="s">
        <v>336</v>
      </c>
      <c r="I14" s="127"/>
      <c r="J14" s="127" t="s">
        <v>842</v>
      </c>
      <c r="K14" s="127" t="s">
        <v>1013</v>
      </c>
      <c r="L14" s="113"/>
      <c r="M14" s="6" t="s">
        <v>288</v>
      </c>
      <c r="N14" s="6" t="s">
        <v>288</v>
      </c>
      <c r="O14" s="6" t="s">
        <v>1102</v>
      </c>
      <c r="P14" s="6" t="s">
        <v>286</v>
      </c>
      <c r="Q14" s="6" t="s">
        <v>287</v>
      </c>
      <c r="R14" s="6" t="s">
        <v>288</v>
      </c>
      <c r="S14" s="6" t="s">
        <v>1102</v>
      </c>
      <c r="T14" s="6" t="s">
        <v>1102</v>
      </c>
      <c r="U14" s="6" t="s">
        <v>1102</v>
      </c>
    </row>
    <row r="15" spans="1:21" x14ac:dyDescent="0.2">
      <c r="A15" s="4">
        <v>-14</v>
      </c>
      <c r="B15" s="3" t="s">
        <v>24</v>
      </c>
      <c r="C15" s="3" t="str">
        <f t="shared" si="0"/>
        <v>-15</v>
      </c>
      <c r="G15" s="126" t="s">
        <v>89</v>
      </c>
      <c r="H15" s="127"/>
      <c r="I15" s="127"/>
      <c r="J15" s="126" t="s">
        <v>3343</v>
      </c>
      <c r="K15" s="126" t="s">
        <v>1125</v>
      </c>
      <c r="L15" s="113"/>
      <c r="M15" s="6" t="s">
        <v>288</v>
      </c>
      <c r="N15" s="6" t="s">
        <v>288</v>
      </c>
      <c r="O15" s="6" t="s">
        <v>1102</v>
      </c>
      <c r="P15" s="6" t="s">
        <v>286</v>
      </c>
      <c r="Q15" s="6" t="s">
        <v>287</v>
      </c>
      <c r="R15" s="6" t="s">
        <v>288</v>
      </c>
      <c r="S15" s="6" t="s">
        <v>1102</v>
      </c>
      <c r="T15" s="6" t="s">
        <v>1102</v>
      </c>
      <c r="U15" s="6" t="s">
        <v>1102</v>
      </c>
    </row>
    <row r="16" spans="1:21" x14ac:dyDescent="0.2">
      <c r="A16" s="4">
        <v>-13</v>
      </c>
      <c r="B16" s="3" t="s">
        <v>17</v>
      </c>
      <c r="C16" s="3" t="str">
        <f t="shared" si="0"/>
        <v>-13</v>
      </c>
      <c r="G16" s="126" t="s">
        <v>86</v>
      </c>
      <c r="H16" s="127"/>
      <c r="I16" s="127"/>
      <c r="J16" s="127"/>
      <c r="K16" s="127" t="s">
        <v>1017</v>
      </c>
      <c r="L16" s="113"/>
      <c r="M16" s="6" t="s">
        <v>289</v>
      </c>
      <c r="N16" s="6" t="s">
        <v>289</v>
      </c>
      <c r="O16" s="6" t="s">
        <v>1102</v>
      </c>
      <c r="P16" s="6" t="s">
        <v>286</v>
      </c>
      <c r="Q16" s="6" t="s">
        <v>287</v>
      </c>
      <c r="R16" s="6" t="s">
        <v>288</v>
      </c>
      <c r="S16" s="6" t="s">
        <v>289</v>
      </c>
      <c r="T16" s="6" t="s">
        <v>1102</v>
      </c>
      <c r="U16" s="6" t="s">
        <v>1102</v>
      </c>
    </row>
    <row r="17" spans="1:32" x14ac:dyDescent="0.2">
      <c r="A17" s="4">
        <v>-12</v>
      </c>
      <c r="B17" s="3" t="s">
        <v>15</v>
      </c>
      <c r="C17" s="3" t="str">
        <f t="shared" si="0"/>
        <v>-13</v>
      </c>
      <c r="G17" s="126" t="s">
        <v>57</v>
      </c>
      <c r="H17" s="127"/>
      <c r="I17" s="127"/>
      <c r="J17" s="127"/>
      <c r="K17" s="127" t="s">
        <v>1022</v>
      </c>
      <c r="L17" s="113"/>
      <c r="M17" s="6" t="s">
        <v>289</v>
      </c>
      <c r="N17" s="6" t="s">
        <v>289</v>
      </c>
      <c r="O17" s="6" t="s">
        <v>1102</v>
      </c>
      <c r="P17" s="6" t="s">
        <v>286</v>
      </c>
      <c r="Q17" s="6" t="s">
        <v>287</v>
      </c>
      <c r="R17" s="6" t="s">
        <v>288</v>
      </c>
      <c r="S17" s="6" t="s">
        <v>289</v>
      </c>
      <c r="T17" s="6" t="s">
        <v>1102</v>
      </c>
      <c r="U17" s="6" t="s">
        <v>1102</v>
      </c>
    </row>
    <row r="18" spans="1:32" x14ac:dyDescent="0.2">
      <c r="A18" s="4">
        <v>-11</v>
      </c>
      <c r="B18" s="3" t="s">
        <v>18</v>
      </c>
      <c r="C18" s="3" t="str">
        <f t="shared" si="0"/>
        <v>-11</v>
      </c>
      <c r="G18" s="126" t="s">
        <v>1120</v>
      </c>
      <c r="H18" s="127"/>
      <c r="I18" s="127"/>
      <c r="J18" s="127"/>
      <c r="K18" s="126" t="s">
        <v>1019</v>
      </c>
      <c r="L18" s="113"/>
      <c r="M18" s="6" t="s">
        <v>290</v>
      </c>
      <c r="N18" s="6" t="s">
        <v>290</v>
      </c>
      <c r="O18" s="6" t="s">
        <v>1102</v>
      </c>
      <c r="P18" s="6" t="s">
        <v>286</v>
      </c>
      <c r="Q18" s="6" t="s">
        <v>287</v>
      </c>
      <c r="R18" s="6" t="s">
        <v>288</v>
      </c>
      <c r="S18" s="6" t="s">
        <v>289</v>
      </c>
      <c r="T18" s="6" t="s">
        <v>290</v>
      </c>
      <c r="U18" s="6" t="s">
        <v>1102</v>
      </c>
    </row>
    <row r="19" spans="1:32" x14ac:dyDescent="0.2">
      <c r="A19" s="4">
        <v>-10</v>
      </c>
      <c r="B19" s="3" t="s">
        <v>36</v>
      </c>
      <c r="C19" s="3" t="str">
        <f t="shared" si="0"/>
        <v>-11</v>
      </c>
      <c r="G19" s="126" t="s">
        <v>58</v>
      </c>
      <c r="H19" s="127"/>
      <c r="I19" s="127"/>
      <c r="J19" s="127"/>
      <c r="K19" s="127"/>
      <c r="L19" s="113"/>
      <c r="M19" s="6" t="s">
        <v>290</v>
      </c>
      <c r="N19" s="6" t="s">
        <v>290</v>
      </c>
      <c r="O19" s="6" t="s">
        <v>1102</v>
      </c>
      <c r="P19" s="6" t="s">
        <v>286</v>
      </c>
      <c r="Q19" s="6" t="s">
        <v>287</v>
      </c>
      <c r="R19" s="6" t="s">
        <v>288</v>
      </c>
      <c r="S19" s="6" t="s">
        <v>289</v>
      </c>
      <c r="T19" s="6" t="s">
        <v>290</v>
      </c>
      <c r="U19" s="6" t="s">
        <v>1102</v>
      </c>
    </row>
    <row r="20" spans="1:32" x14ac:dyDescent="0.2">
      <c r="A20" s="4">
        <v>-9</v>
      </c>
      <c r="B20" s="3" t="s">
        <v>40</v>
      </c>
      <c r="C20" s="3" t="str">
        <f t="shared" si="0"/>
        <v>-11</v>
      </c>
      <c r="G20" s="126" t="s">
        <v>1150</v>
      </c>
      <c r="H20" s="127"/>
      <c r="I20" s="127"/>
      <c r="J20" s="127"/>
      <c r="K20" s="127"/>
      <c r="L20" s="113"/>
      <c r="M20" s="6" t="s">
        <v>290</v>
      </c>
      <c r="N20" s="6" t="s">
        <v>1100</v>
      </c>
      <c r="O20" s="6" t="s">
        <v>1102</v>
      </c>
      <c r="P20" s="6" t="s">
        <v>286</v>
      </c>
      <c r="Q20" s="6" t="s">
        <v>287</v>
      </c>
      <c r="R20" s="6" t="s">
        <v>288</v>
      </c>
      <c r="S20" s="6" t="s">
        <v>289</v>
      </c>
      <c r="T20" s="6" t="s">
        <v>290</v>
      </c>
      <c r="U20" s="6" t="s">
        <v>1100</v>
      </c>
    </row>
    <row r="21" spans="1:32" x14ac:dyDescent="0.2">
      <c r="G21" s="126" t="s">
        <v>105</v>
      </c>
      <c r="H21" s="127"/>
      <c r="I21" s="127"/>
      <c r="J21" s="127"/>
      <c r="K21" s="127"/>
    </row>
    <row r="22" spans="1:32" x14ac:dyDescent="0.2">
      <c r="A22" s="63" t="s">
        <v>1137</v>
      </c>
      <c r="G22" s="126" t="s">
        <v>50</v>
      </c>
      <c r="H22" s="127"/>
      <c r="I22" s="127"/>
      <c r="J22" s="127"/>
      <c r="K22" s="127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">
      <c r="A23" s="5" t="s">
        <v>1135</v>
      </c>
      <c r="G23" s="126" t="s">
        <v>1121</v>
      </c>
      <c r="H23" s="127"/>
      <c r="I23" s="127"/>
      <c r="J23" s="127"/>
      <c r="K23" s="127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">
      <c r="A24" s="5" t="s">
        <v>1136</v>
      </c>
      <c r="G24" s="126" t="s">
        <v>45</v>
      </c>
      <c r="H24" s="127"/>
      <c r="I24" s="127"/>
      <c r="J24" s="127"/>
      <c r="K24" s="127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">
      <c r="A25" s="5" t="s">
        <v>1134</v>
      </c>
      <c r="G25" s="126" t="s">
        <v>1190</v>
      </c>
      <c r="H25" s="127"/>
      <c r="I25" s="127"/>
      <c r="J25" s="127"/>
      <c r="K25" s="127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G26" s="126" t="s">
        <v>3231</v>
      </c>
      <c r="H26" s="127"/>
      <c r="I26" s="127"/>
      <c r="J26" s="127"/>
      <c r="K26" s="126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">
      <c r="G27" s="126"/>
      <c r="H27" s="127"/>
      <c r="I27" s="127"/>
      <c r="J27" s="127"/>
      <c r="K27" s="126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">
      <c r="G28" s="126"/>
      <c r="H28" s="127"/>
      <c r="I28" s="127"/>
      <c r="J28" s="127"/>
      <c r="K28" s="12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G29" s="126"/>
      <c r="H29" s="127"/>
      <c r="I29" s="127"/>
      <c r="J29" s="127"/>
      <c r="K29" s="127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">
      <c r="G30" s="126"/>
      <c r="H30" s="127"/>
      <c r="I30" s="127"/>
      <c r="J30" s="127"/>
      <c r="K30" s="12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2"/>
      <c r="AA30" s="102"/>
      <c r="AB30" s="102"/>
      <c r="AC30" s="102"/>
      <c r="AD30" s="102"/>
      <c r="AE30" s="102"/>
      <c r="AF30" s="102"/>
    </row>
    <row r="31" spans="1:32" x14ac:dyDescent="0.2">
      <c r="G31" s="126"/>
      <c r="H31" s="127"/>
      <c r="I31" s="127"/>
      <c r="J31" s="127"/>
      <c r="K31" s="127"/>
    </row>
    <row r="32" spans="1:32" x14ac:dyDescent="0.2">
      <c r="G32" s="126"/>
      <c r="H32" s="127"/>
      <c r="I32" s="127"/>
      <c r="J32" s="127"/>
      <c r="K32" s="127"/>
    </row>
    <row r="33" spans="7:11" x14ac:dyDescent="0.2">
      <c r="G33" s="126"/>
      <c r="H33" s="127"/>
      <c r="I33" s="127"/>
      <c r="J33" s="127"/>
      <c r="K33" s="127"/>
    </row>
    <row r="34" spans="7:11" x14ac:dyDescent="0.2">
      <c r="G34" s="128"/>
      <c r="H34" s="128"/>
      <c r="I34" s="128"/>
      <c r="J34" s="128"/>
      <c r="K34" s="128"/>
    </row>
  </sheetData>
  <sortState ref="K2:K34">
    <sortCondition ref="K2:K34"/>
  </sortState>
  <customSheetViews>
    <customSheetView guid="{463E170A-BC43-40FC-B560-85BBAB7B6F04}" state="hidden" topLeftCell="C1">
      <selection activeCell="N37" sqref="N37"/>
      <pageMargins left="0.7" right="0.7" top="0.75" bottom="0.75" header="0.3" footer="0.3"/>
      <pageSetup paperSize="9" orientation="portrait" horizontalDpi="300" verticalDpi="300" r:id="rId1"/>
    </customSheetView>
  </customSheetViews>
  <dataValidations count="2">
    <dataValidation type="list" allowBlank="1" showInputMessage="1" showErrorMessage="1" error="Choisir une des valeurs de la liste" sqref="E3">
      <formula1>$A$23:$A$25</formula1>
    </dataValidation>
    <dataValidation type="list" showInputMessage="1" showErrorMessage="1" error="Saisir une catégorie dans la liste" sqref="E5">
      <formula1>$M$1:$U$1</formula1>
    </dataValidation>
  </dataValidations>
  <pageMargins left="0.7" right="0.7" top="0.75" bottom="0.75" header="0.3" footer="0.3"/>
  <pageSetup paperSize="9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2"/>
  <sheetViews>
    <sheetView workbookViewId="0">
      <selection activeCell="AD2" sqref="AD2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3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8" width="11.42578125" style="21"/>
    <col min="49" max="16384" width="11.42578125" style="17"/>
  </cols>
  <sheetData>
    <row r="3" spans="1:48" ht="17.25" thickBot="1" x14ac:dyDescent="0.4"/>
    <row r="4" spans="1:48" x14ac:dyDescent="0.35">
      <c r="C4" s="131" t="s">
        <v>1152</v>
      </c>
      <c r="N4" s="309" t="s">
        <v>1154</v>
      </c>
      <c r="O4" s="310"/>
    </row>
    <row r="5" spans="1:48" ht="17.25" thickBot="1" x14ac:dyDescent="0.4">
      <c r="N5" s="311" t="s">
        <v>1155</v>
      </c>
      <c r="O5" s="312"/>
    </row>
    <row r="8" spans="1:48" s="31" customFormat="1" x14ac:dyDescent="0.35">
      <c r="A8" s="73"/>
      <c r="B8" s="68" t="s">
        <v>0</v>
      </c>
      <c r="C8" s="25" t="s">
        <v>1</v>
      </c>
      <c r="D8" s="134" t="s">
        <v>2</v>
      </c>
      <c r="E8" s="26" t="s">
        <v>3</v>
      </c>
      <c r="F8" s="26" t="s">
        <v>337</v>
      </c>
      <c r="G8" s="25" t="s">
        <v>5</v>
      </c>
      <c r="H8" s="25" t="s">
        <v>618</v>
      </c>
      <c r="I8" s="25" t="s">
        <v>619</v>
      </c>
      <c r="J8" s="25" t="s">
        <v>4</v>
      </c>
      <c r="K8" s="68" t="s">
        <v>620</v>
      </c>
      <c r="L8" s="25" t="s">
        <v>621</v>
      </c>
      <c r="M8" s="23" t="s">
        <v>622</v>
      </c>
      <c r="N8" s="23" t="s">
        <v>623</v>
      </c>
      <c r="O8" s="25" t="s">
        <v>1151</v>
      </c>
      <c r="P8" s="28" t="s">
        <v>624</v>
      </c>
      <c r="Q8" s="29" t="s">
        <v>625</v>
      </c>
      <c r="R8" s="24" t="s">
        <v>626</v>
      </c>
      <c r="S8" s="30" t="s">
        <v>627</v>
      </c>
      <c r="T8" s="30" t="s">
        <v>628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16" spans="1:48" x14ac:dyDescent="0.35">
      <c r="E16" s="132"/>
    </row>
    <row r="17" spans="1:48" ht="17.25" thickBot="1" x14ac:dyDescent="0.4"/>
    <row r="18" spans="1:48" x14ac:dyDescent="0.35">
      <c r="C18" s="131" t="s">
        <v>1153</v>
      </c>
      <c r="N18" s="309" t="s">
        <v>1154</v>
      </c>
      <c r="O18" s="310"/>
    </row>
    <row r="19" spans="1:48" ht="17.25" thickBot="1" x14ac:dyDescent="0.4">
      <c r="N19" s="311" t="s">
        <v>1155</v>
      </c>
      <c r="O19" s="312"/>
    </row>
    <row r="22" spans="1:48" s="31" customFormat="1" x14ac:dyDescent="0.35">
      <c r="A22" s="73"/>
      <c r="B22" s="68" t="s">
        <v>0</v>
      </c>
      <c r="C22" s="25" t="s">
        <v>1</v>
      </c>
      <c r="D22" s="134" t="s">
        <v>2</v>
      </c>
      <c r="E22" s="26" t="s">
        <v>3</v>
      </c>
      <c r="F22" s="26" t="s">
        <v>337</v>
      </c>
      <c r="G22" s="25" t="s">
        <v>5</v>
      </c>
      <c r="H22" s="25" t="s">
        <v>618</v>
      </c>
      <c r="I22" s="25" t="s">
        <v>619</v>
      </c>
      <c r="J22" s="25" t="s">
        <v>4</v>
      </c>
      <c r="K22" s="68" t="s">
        <v>620</v>
      </c>
      <c r="L22" s="25" t="s">
        <v>621</v>
      </c>
      <c r="M22" s="23" t="s">
        <v>622</v>
      </c>
      <c r="N22" s="23" t="s">
        <v>623</v>
      </c>
      <c r="O22" s="25" t="s">
        <v>1151</v>
      </c>
      <c r="P22" s="28" t="s">
        <v>624</v>
      </c>
      <c r="Q22" s="29" t="s">
        <v>625</v>
      </c>
      <c r="R22" s="24" t="s">
        <v>626</v>
      </c>
      <c r="S22" s="30" t="s">
        <v>627</v>
      </c>
      <c r="T22" s="30" t="s">
        <v>628</v>
      </c>
      <c r="U22" s="30"/>
      <c r="V22" s="30"/>
      <c r="W22" s="30"/>
      <c r="X22" s="30"/>
      <c r="Y22" s="27" t="s">
        <v>285</v>
      </c>
      <c r="Z22" s="25" t="s">
        <v>307</v>
      </c>
      <c r="AA22" s="25" t="s">
        <v>280</v>
      </c>
      <c r="AB22" s="25" t="s">
        <v>310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 state="hidden">
      <selection activeCell="AC14" sqref="AC14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4">
    <mergeCell ref="N4:O4"/>
    <mergeCell ref="N5:O5"/>
    <mergeCell ref="N18:O18"/>
    <mergeCell ref="N19:O1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showGridLines="0" topLeftCell="A385" workbookViewId="0">
      <selection activeCell="AD2" sqref="AD2"/>
    </sheetView>
  </sheetViews>
  <sheetFormatPr baseColWidth="10" defaultRowHeight="12.75" x14ac:dyDescent="0.2"/>
  <cols>
    <col min="1" max="1" width="7.140625" customWidth="1"/>
    <col min="2" max="2" width="17.42578125" bestFit="1" customWidth="1"/>
    <col min="3" max="3" width="9.5703125" customWidth="1"/>
    <col min="4" max="4" width="9" customWidth="1"/>
    <col min="5" max="5" width="4.42578125" customWidth="1"/>
    <col min="6" max="6" width="3.85546875" customWidth="1"/>
    <col min="7" max="8" width="8.42578125" customWidth="1"/>
    <col min="9" max="9" width="5.85546875" customWidth="1"/>
    <col min="10" max="10" width="6.42578125" customWidth="1"/>
    <col min="11" max="11" width="25.7109375" bestFit="1" customWidth="1"/>
    <col min="12" max="12" width="12.28515625" bestFit="1" customWidth="1"/>
    <col min="13" max="13" width="13.140625" bestFit="1" customWidth="1"/>
    <col min="14" max="14" width="11.5703125" bestFit="1" customWidth="1"/>
  </cols>
  <sheetData>
    <row r="1" spans="1:14" ht="20.100000000000001" customHeight="1" thickBot="1" x14ac:dyDescent="0.25">
      <c r="A1" s="156" t="s">
        <v>2328</v>
      </c>
      <c r="B1" s="156" t="s">
        <v>1</v>
      </c>
      <c r="C1" s="156" t="s">
        <v>2327</v>
      </c>
      <c r="D1" s="156" t="s">
        <v>2326</v>
      </c>
      <c r="E1" s="156" t="s">
        <v>2325</v>
      </c>
      <c r="F1" s="156" t="s">
        <v>2324</v>
      </c>
      <c r="G1" s="156" t="s">
        <v>2323</v>
      </c>
      <c r="H1" s="156" t="s">
        <v>2322</v>
      </c>
      <c r="I1" s="156" t="s">
        <v>2321</v>
      </c>
      <c r="J1" s="156" t="s">
        <v>2320</v>
      </c>
      <c r="K1" s="156" t="s">
        <v>2319</v>
      </c>
      <c r="L1" s="156" t="s">
        <v>2318</v>
      </c>
      <c r="M1" s="156" t="s">
        <v>2317</v>
      </c>
      <c r="N1" s="157" t="s">
        <v>2316</v>
      </c>
    </row>
    <row r="2" spans="1:14" ht="14.1" customHeight="1" thickBot="1" x14ac:dyDescent="0.25">
      <c r="A2" s="158" t="s">
        <v>3386</v>
      </c>
      <c r="B2" s="156" t="s">
        <v>167</v>
      </c>
      <c r="C2" s="156" t="s">
        <v>251</v>
      </c>
      <c r="D2" s="159">
        <v>39683</v>
      </c>
      <c r="E2" s="158">
        <v>500</v>
      </c>
      <c r="F2" s="156" t="s">
        <v>40</v>
      </c>
      <c r="G2" s="156">
        <v>-11</v>
      </c>
      <c r="H2" s="159">
        <v>42279</v>
      </c>
      <c r="I2" s="156" t="s">
        <v>1854</v>
      </c>
      <c r="J2" s="158" t="s">
        <v>2306</v>
      </c>
      <c r="K2" s="156" t="s">
        <v>2305</v>
      </c>
      <c r="L2" s="156" t="s">
        <v>2497</v>
      </c>
      <c r="M2" s="157" t="s">
        <v>1851</v>
      </c>
      <c r="N2" s="160">
        <v>42279</v>
      </c>
    </row>
    <row r="3" spans="1:14" ht="15" customHeight="1" thickBot="1" x14ac:dyDescent="0.25">
      <c r="A3" s="158" t="s">
        <v>3387</v>
      </c>
      <c r="B3" s="156" t="s">
        <v>3283</v>
      </c>
      <c r="C3" s="156" t="s">
        <v>3282</v>
      </c>
      <c r="D3" s="159">
        <v>39492</v>
      </c>
      <c r="E3" s="158">
        <v>500</v>
      </c>
      <c r="F3" s="156" t="s">
        <v>40</v>
      </c>
      <c r="G3" s="156">
        <v>-11</v>
      </c>
      <c r="H3" s="159">
        <v>42282</v>
      </c>
      <c r="I3" s="156" t="s">
        <v>1854</v>
      </c>
      <c r="J3" s="158" t="s">
        <v>2306</v>
      </c>
      <c r="K3" s="156" t="s">
        <v>2305</v>
      </c>
      <c r="L3" s="161"/>
      <c r="M3" s="157" t="s">
        <v>1851</v>
      </c>
      <c r="N3" s="160">
        <v>42282</v>
      </c>
    </row>
    <row r="4" spans="1:14" ht="14.1" customHeight="1" thickBot="1" x14ac:dyDescent="0.25">
      <c r="A4" s="158" t="s">
        <v>3388</v>
      </c>
      <c r="B4" s="156" t="s">
        <v>3191</v>
      </c>
      <c r="C4" s="156" t="s">
        <v>500</v>
      </c>
      <c r="D4" s="159">
        <v>39041</v>
      </c>
      <c r="E4" s="158">
        <v>500</v>
      </c>
      <c r="F4" s="156" t="s">
        <v>36</v>
      </c>
      <c r="G4" s="156">
        <v>-11</v>
      </c>
      <c r="H4" s="159">
        <v>42282</v>
      </c>
      <c r="I4" s="156" t="s">
        <v>1854</v>
      </c>
      <c r="J4" s="158" t="s">
        <v>2306</v>
      </c>
      <c r="K4" s="156" t="s">
        <v>2305</v>
      </c>
      <c r="L4" s="161"/>
      <c r="M4" s="157" t="s">
        <v>1851</v>
      </c>
      <c r="N4" s="160">
        <v>42282</v>
      </c>
    </row>
    <row r="5" spans="1:14" ht="14.1" customHeight="1" thickBot="1" x14ac:dyDescent="0.25">
      <c r="A5" s="158" t="s">
        <v>3002</v>
      </c>
      <c r="B5" s="156" t="s">
        <v>523</v>
      </c>
      <c r="C5" s="156" t="s">
        <v>132</v>
      </c>
      <c r="D5" s="159">
        <v>38998</v>
      </c>
      <c r="E5" s="158">
        <v>500</v>
      </c>
      <c r="F5" s="156" t="s">
        <v>36</v>
      </c>
      <c r="G5" s="156">
        <v>-11</v>
      </c>
      <c r="H5" s="159">
        <v>42271</v>
      </c>
      <c r="I5" s="156" t="s">
        <v>1854</v>
      </c>
      <c r="J5" s="158" t="s">
        <v>2306</v>
      </c>
      <c r="K5" s="156" t="s">
        <v>2305</v>
      </c>
      <c r="L5" s="161"/>
      <c r="M5" s="157" t="s">
        <v>1851</v>
      </c>
      <c r="N5" s="160">
        <v>42271</v>
      </c>
    </row>
    <row r="6" spans="1:14" ht="14.1" customHeight="1" thickBot="1" x14ac:dyDescent="0.25">
      <c r="A6" s="158" t="s">
        <v>3003</v>
      </c>
      <c r="B6" s="156" t="s">
        <v>3004</v>
      </c>
      <c r="C6" s="156" t="s">
        <v>140</v>
      </c>
      <c r="D6" s="159">
        <v>38946</v>
      </c>
      <c r="E6" s="158">
        <v>500</v>
      </c>
      <c r="F6" s="156" t="s">
        <v>36</v>
      </c>
      <c r="G6" s="156">
        <v>-11</v>
      </c>
      <c r="H6" s="159">
        <v>42271</v>
      </c>
      <c r="I6" s="156" t="s">
        <v>1854</v>
      </c>
      <c r="J6" s="158" t="s">
        <v>2306</v>
      </c>
      <c r="K6" s="156" t="s">
        <v>2305</v>
      </c>
      <c r="L6" s="161"/>
      <c r="M6" s="157" t="s">
        <v>1851</v>
      </c>
      <c r="N6" s="160">
        <v>42271</v>
      </c>
    </row>
    <row r="7" spans="1:14" ht="15" customHeight="1" thickBot="1" x14ac:dyDescent="0.25">
      <c r="A7" s="158" t="s">
        <v>2315</v>
      </c>
      <c r="B7" s="156" t="s">
        <v>320</v>
      </c>
      <c r="C7" s="156" t="s">
        <v>319</v>
      </c>
      <c r="D7" s="159">
        <v>38687</v>
      </c>
      <c r="E7" s="158">
        <v>539</v>
      </c>
      <c r="F7" s="156" t="s">
        <v>18</v>
      </c>
      <c r="G7" s="156">
        <v>-11</v>
      </c>
      <c r="H7" s="159">
        <v>42259</v>
      </c>
      <c r="I7" s="156" t="s">
        <v>1854</v>
      </c>
      <c r="J7" s="158" t="s">
        <v>2306</v>
      </c>
      <c r="K7" s="156" t="s">
        <v>2305</v>
      </c>
      <c r="L7" s="156" t="s">
        <v>2314</v>
      </c>
      <c r="M7" s="157" t="s">
        <v>1851</v>
      </c>
      <c r="N7" s="160">
        <v>42263</v>
      </c>
    </row>
    <row r="8" spans="1:14" ht="14.1" customHeight="1" thickBot="1" x14ac:dyDescent="0.25">
      <c r="A8" s="158" t="s">
        <v>3005</v>
      </c>
      <c r="B8" s="156" t="s">
        <v>452</v>
      </c>
      <c r="C8" s="156" t="s">
        <v>166</v>
      </c>
      <c r="D8" s="159">
        <v>38513</v>
      </c>
      <c r="E8" s="158">
        <v>546</v>
      </c>
      <c r="F8" s="156" t="s">
        <v>18</v>
      </c>
      <c r="G8" s="156">
        <v>-11</v>
      </c>
      <c r="H8" s="159">
        <v>42259</v>
      </c>
      <c r="I8" s="156" t="s">
        <v>1854</v>
      </c>
      <c r="J8" s="158" t="s">
        <v>2306</v>
      </c>
      <c r="K8" s="156" t="s">
        <v>2305</v>
      </c>
      <c r="L8" s="156" t="s">
        <v>3006</v>
      </c>
      <c r="M8" s="157" t="s">
        <v>1851</v>
      </c>
      <c r="N8" s="160">
        <v>42271</v>
      </c>
    </row>
    <row r="9" spans="1:14" ht="14.1" customHeight="1" thickBot="1" x14ac:dyDescent="0.25">
      <c r="A9" s="158" t="s">
        <v>2624</v>
      </c>
      <c r="B9" s="156" t="s">
        <v>487</v>
      </c>
      <c r="C9" s="156" t="s">
        <v>488</v>
      </c>
      <c r="D9" s="159">
        <v>38057</v>
      </c>
      <c r="E9" s="158">
        <v>720</v>
      </c>
      <c r="F9" s="156" t="s">
        <v>15</v>
      </c>
      <c r="G9" s="156">
        <v>-12</v>
      </c>
      <c r="H9" s="159">
        <v>42265</v>
      </c>
      <c r="I9" s="156" t="s">
        <v>1854</v>
      </c>
      <c r="J9" s="158" t="s">
        <v>2306</v>
      </c>
      <c r="K9" s="156" t="s">
        <v>2305</v>
      </c>
      <c r="L9" s="156" t="s">
        <v>2625</v>
      </c>
      <c r="M9" s="157" t="s">
        <v>1851</v>
      </c>
      <c r="N9" s="161"/>
    </row>
    <row r="10" spans="1:14" ht="15" customHeight="1" thickBot="1" x14ac:dyDescent="0.25">
      <c r="A10" s="158" t="s">
        <v>2313</v>
      </c>
      <c r="B10" s="156" t="s">
        <v>490</v>
      </c>
      <c r="C10" s="156" t="s">
        <v>491</v>
      </c>
      <c r="D10" s="159">
        <v>38084</v>
      </c>
      <c r="E10" s="158">
        <v>833</v>
      </c>
      <c r="F10" s="156" t="s">
        <v>15</v>
      </c>
      <c r="G10" s="156">
        <v>-12</v>
      </c>
      <c r="H10" s="159">
        <v>42259</v>
      </c>
      <c r="I10" s="156" t="s">
        <v>1854</v>
      </c>
      <c r="J10" s="158" t="s">
        <v>2306</v>
      </c>
      <c r="K10" s="156" t="s">
        <v>2305</v>
      </c>
      <c r="L10" s="156" t="s">
        <v>2312</v>
      </c>
      <c r="M10" s="157" t="s">
        <v>1851</v>
      </c>
      <c r="N10" s="160">
        <v>42263</v>
      </c>
    </row>
    <row r="11" spans="1:14" ht="14.1" customHeight="1" thickBot="1" x14ac:dyDescent="0.25">
      <c r="A11" s="158" t="s">
        <v>3007</v>
      </c>
      <c r="B11" s="156" t="s">
        <v>3008</v>
      </c>
      <c r="C11" s="156" t="s">
        <v>140</v>
      </c>
      <c r="D11" s="159">
        <v>37754</v>
      </c>
      <c r="E11" s="158">
        <v>500</v>
      </c>
      <c r="F11" s="156" t="s">
        <v>17</v>
      </c>
      <c r="G11" s="156">
        <v>-13</v>
      </c>
      <c r="H11" s="159">
        <v>42271</v>
      </c>
      <c r="I11" s="156" t="s">
        <v>1854</v>
      </c>
      <c r="J11" s="158" t="s">
        <v>2306</v>
      </c>
      <c r="K11" s="156" t="s">
        <v>2305</v>
      </c>
      <c r="L11" s="161"/>
      <c r="M11" s="157" t="s">
        <v>1851</v>
      </c>
      <c r="N11" s="160">
        <v>42271</v>
      </c>
    </row>
    <row r="12" spans="1:14" ht="14.1" customHeight="1" thickBot="1" x14ac:dyDescent="0.25">
      <c r="A12" s="158" t="s">
        <v>3389</v>
      </c>
      <c r="B12" s="156" t="s">
        <v>3313</v>
      </c>
      <c r="C12" s="156" t="s">
        <v>3312</v>
      </c>
      <c r="D12" s="159">
        <v>37741</v>
      </c>
      <c r="E12" s="158">
        <v>500</v>
      </c>
      <c r="F12" s="156" t="s">
        <v>17</v>
      </c>
      <c r="G12" s="156">
        <v>-13</v>
      </c>
      <c r="H12" s="159">
        <v>42279</v>
      </c>
      <c r="I12" s="156" t="s">
        <v>1854</v>
      </c>
      <c r="J12" s="158" t="s">
        <v>2306</v>
      </c>
      <c r="K12" s="156" t="s">
        <v>2305</v>
      </c>
      <c r="L12" s="161"/>
      <c r="M12" s="157" t="s">
        <v>1851</v>
      </c>
      <c r="N12" s="160">
        <v>42279</v>
      </c>
    </row>
    <row r="13" spans="1:14" ht="14.1" customHeight="1" thickBot="1" x14ac:dyDescent="0.25">
      <c r="A13" s="158" t="s">
        <v>3390</v>
      </c>
      <c r="B13" s="156" t="s">
        <v>3325</v>
      </c>
      <c r="C13" s="156" t="s">
        <v>166</v>
      </c>
      <c r="D13" s="159">
        <v>37894</v>
      </c>
      <c r="E13" s="158">
        <v>500</v>
      </c>
      <c r="F13" s="156" t="s">
        <v>17</v>
      </c>
      <c r="G13" s="156">
        <v>-13</v>
      </c>
      <c r="H13" s="159">
        <v>42282</v>
      </c>
      <c r="I13" s="156" t="s">
        <v>1854</v>
      </c>
      <c r="J13" s="158" t="s">
        <v>2306</v>
      </c>
      <c r="K13" s="156" t="s">
        <v>2305</v>
      </c>
      <c r="L13" s="161"/>
      <c r="M13" s="157" t="s">
        <v>1851</v>
      </c>
      <c r="N13" s="160">
        <v>42282</v>
      </c>
    </row>
    <row r="14" spans="1:14" ht="15" customHeight="1" thickBot="1" x14ac:dyDescent="0.25">
      <c r="A14" s="158" t="s">
        <v>3391</v>
      </c>
      <c r="B14" s="156" t="s">
        <v>3329</v>
      </c>
      <c r="C14" s="156" t="s">
        <v>3328</v>
      </c>
      <c r="D14" s="159">
        <v>37939</v>
      </c>
      <c r="E14" s="158">
        <v>500</v>
      </c>
      <c r="F14" s="156" t="s">
        <v>17</v>
      </c>
      <c r="G14" s="156">
        <v>-13</v>
      </c>
      <c r="H14" s="159">
        <v>42279</v>
      </c>
      <c r="I14" s="156" t="s">
        <v>1854</v>
      </c>
      <c r="J14" s="158" t="s">
        <v>2306</v>
      </c>
      <c r="K14" s="156" t="s">
        <v>2305</v>
      </c>
      <c r="L14" s="161"/>
      <c r="M14" s="157" t="s">
        <v>1851</v>
      </c>
      <c r="N14" s="160">
        <v>42282</v>
      </c>
    </row>
    <row r="15" spans="1:14" ht="14.1" customHeight="1" thickBot="1" x14ac:dyDescent="0.25">
      <c r="A15" s="158" t="s">
        <v>3392</v>
      </c>
      <c r="B15" s="156" t="s">
        <v>2467</v>
      </c>
      <c r="C15" s="156" t="s">
        <v>142</v>
      </c>
      <c r="D15" s="159">
        <v>37870</v>
      </c>
      <c r="E15" s="158">
        <v>500</v>
      </c>
      <c r="F15" s="156" t="s">
        <v>17</v>
      </c>
      <c r="G15" s="156">
        <v>-13</v>
      </c>
      <c r="H15" s="159">
        <v>42279</v>
      </c>
      <c r="I15" s="156" t="s">
        <v>1854</v>
      </c>
      <c r="J15" s="158" t="s">
        <v>2306</v>
      </c>
      <c r="K15" s="156" t="s">
        <v>2305</v>
      </c>
      <c r="L15" s="161"/>
      <c r="M15" s="157" t="s">
        <v>1851</v>
      </c>
      <c r="N15" s="160">
        <v>42282</v>
      </c>
    </row>
    <row r="16" spans="1:14" ht="14.1" customHeight="1" thickBot="1" x14ac:dyDescent="0.25">
      <c r="A16" s="158" t="s">
        <v>3393</v>
      </c>
      <c r="B16" s="156" t="s">
        <v>167</v>
      </c>
      <c r="C16" s="156" t="s">
        <v>142</v>
      </c>
      <c r="D16" s="159">
        <v>37658</v>
      </c>
      <c r="E16" s="158">
        <v>577</v>
      </c>
      <c r="F16" s="156" t="s">
        <v>17</v>
      </c>
      <c r="G16" s="156">
        <v>-13</v>
      </c>
      <c r="H16" s="159">
        <v>42279</v>
      </c>
      <c r="I16" s="156" t="s">
        <v>1854</v>
      </c>
      <c r="J16" s="158" t="s">
        <v>2306</v>
      </c>
      <c r="K16" s="156" t="s">
        <v>2305</v>
      </c>
      <c r="L16" s="156" t="s">
        <v>3394</v>
      </c>
      <c r="M16" s="157" t="s">
        <v>1851</v>
      </c>
      <c r="N16" s="160">
        <v>42279</v>
      </c>
    </row>
    <row r="17" spans="1:14" ht="15" customHeight="1" thickBot="1" x14ac:dyDescent="0.25">
      <c r="A17" s="158" t="s">
        <v>3395</v>
      </c>
      <c r="B17" s="156" t="s">
        <v>3310</v>
      </c>
      <c r="C17" s="156" t="s">
        <v>3309</v>
      </c>
      <c r="D17" s="159">
        <v>37973</v>
      </c>
      <c r="E17" s="158">
        <v>504</v>
      </c>
      <c r="F17" s="156" t="s">
        <v>17</v>
      </c>
      <c r="G17" s="156">
        <v>-13</v>
      </c>
      <c r="H17" s="159">
        <v>42282</v>
      </c>
      <c r="I17" s="156" t="s">
        <v>1854</v>
      </c>
      <c r="J17" s="158" t="s">
        <v>2306</v>
      </c>
      <c r="K17" s="156" t="s">
        <v>2305</v>
      </c>
      <c r="L17" s="161"/>
      <c r="M17" s="157" t="s">
        <v>1851</v>
      </c>
      <c r="N17" s="160">
        <v>42282</v>
      </c>
    </row>
    <row r="18" spans="1:14" ht="14.1" customHeight="1" thickBot="1" x14ac:dyDescent="0.25">
      <c r="A18" s="158" t="s">
        <v>3396</v>
      </c>
      <c r="B18" s="156" t="s">
        <v>1116</v>
      </c>
      <c r="C18" s="156" t="s">
        <v>821</v>
      </c>
      <c r="D18" s="159">
        <v>37866</v>
      </c>
      <c r="E18" s="158">
        <v>541</v>
      </c>
      <c r="F18" s="156" t="s">
        <v>17</v>
      </c>
      <c r="G18" s="156">
        <v>-13</v>
      </c>
      <c r="H18" s="159">
        <v>42284</v>
      </c>
      <c r="I18" s="156" t="s">
        <v>1854</v>
      </c>
      <c r="J18" s="158" t="s">
        <v>2306</v>
      </c>
      <c r="K18" s="156" t="s">
        <v>2305</v>
      </c>
      <c r="L18" s="156" t="s">
        <v>3397</v>
      </c>
      <c r="M18" s="157" t="s">
        <v>1851</v>
      </c>
      <c r="N18" s="161"/>
    </row>
    <row r="19" spans="1:14" ht="14.1" customHeight="1" thickBot="1" x14ac:dyDescent="0.25">
      <c r="A19" s="158" t="s">
        <v>3398</v>
      </c>
      <c r="B19" s="156" t="s">
        <v>168</v>
      </c>
      <c r="C19" s="156" t="s">
        <v>20</v>
      </c>
      <c r="D19" s="159">
        <v>37489</v>
      </c>
      <c r="E19" s="158">
        <v>500</v>
      </c>
      <c r="F19" s="156" t="s">
        <v>24</v>
      </c>
      <c r="G19" s="156">
        <v>-14</v>
      </c>
      <c r="H19" s="159">
        <v>42259</v>
      </c>
      <c r="I19" s="156" t="s">
        <v>1854</v>
      </c>
      <c r="J19" s="158" t="s">
        <v>2306</v>
      </c>
      <c r="K19" s="156" t="s">
        <v>2305</v>
      </c>
      <c r="L19" s="156" t="s">
        <v>3397</v>
      </c>
      <c r="M19" s="157" t="s">
        <v>1851</v>
      </c>
      <c r="N19" s="160">
        <v>42281</v>
      </c>
    </row>
    <row r="20" spans="1:14" ht="14.1" customHeight="1" thickBot="1" x14ac:dyDescent="0.25">
      <c r="A20" s="158" t="s">
        <v>2311</v>
      </c>
      <c r="B20" s="156" t="s">
        <v>481</v>
      </c>
      <c r="C20" s="156" t="s">
        <v>482</v>
      </c>
      <c r="D20" s="159">
        <v>37375</v>
      </c>
      <c r="E20" s="158">
        <v>849</v>
      </c>
      <c r="F20" s="156" t="s">
        <v>24</v>
      </c>
      <c r="G20" s="156">
        <v>-14</v>
      </c>
      <c r="H20" s="159">
        <v>42259</v>
      </c>
      <c r="I20" s="156" t="s">
        <v>1854</v>
      </c>
      <c r="J20" s="158" t="s">
        <v>2306</v>
      </c>
      <c r="K20" s="156" t="s">
        <v>2305</v>
      </c>
      <c r="L20" s="156" t="s">
        <v>2310</v>
      </c>
      <c r="M20" s="157" t="s">
        <v>1851</v>
      </c>
      <c r="N20" s="160">
        <v>42263</v>
      </c>
    </row>
    <row r="21" spans="1:14" ht="15" customHeight="1" thickBot="1" x14ac:dyDescent="0.25">
      <c r="A21" s="158" t="s">
        <v>2309</v>
      </c>
      <c r="B21" s="156" t="s">
        <v>162</v>
      </c>
      <c r="C21" s="156" t="s">
        <v>125</v>
      </c>
      <c r="D21" s="159">
        <v>37613</v>
      </c>
      <c r="E21" s="158">
        <v>500</v>
      </c>
      <c r="F21" s="156" t="s">
        <v>24</v>
      </c>
      <c r="G21" s="156">
        <v>-14</v>
      </c>
      <c r="H21" s="159">
        <v>42259</v>
      </c>
      <c r="I21" s="156" t="s">
        <v>1854</v>
      </c>
      <c r="J21" s="158" t="s">
        <v>2306</v>
      </c>
      <c r="K21" s="156" t="s">
        <v>2305</v>
      </c>
      <c r="L21" s="156" t="s">
        <v>2308</v>
      </c>
      <c r="M21" s="157" t="s">
        <v>1851</v>
      </c>
      <c r="N21" s="160">
        <v>42263</v>
      </c>
    </row>
    <row r="22" spans="1:14" ht="14.1" customHeight="1" thickBot="1" x14ac:dyDescent="0.25">
      <c r="A22" s="158" t="s">
        <v>2307</v>
      </c>
      <c r="B22" s="156" t="s">
        <v>1174</v>
      </c>
      <c r="C22" s="156" t="s">
        <v>66</v>
      </c>
      <c r="D22" s="159">
        <v>37113</v>
      </c>
      <c r="E22" s="158">
        <v>616</v>
      </c>
      <c r="F22" s="156" t="s">
        <v>14</v>
      </c>
      <c r="G22" s="156">
        <v>-15</v>
      </c>
      <c r="H22" s="159">
        <v>42259</v>
      </c>
      <c r="I22" s="156" t="s">
        <v>1854</v>
      </c>
      <c r="J22" s="158" t="s">
        <v>2306</v>
      </c>
      <c r="K22" s="156" t="s">
        <v>2305</v>
      </c>
      <c r="L22" s="161"/>
      <c r="M22" s="157" t="s">
        <v>1851</v>
      </c>
      <c r="N22" s="160">
        <v>42263</v>
      </c>
    </row>
    <row r="23" spans="1:14" ht="14.1" customHeight="1" thickBot="1" x14ac:dyDescent="0.25">
      <c r="A23" s="158" t="s">
        <v>3399</v>
      </c>
      <c r="B23" s="156" t="s">
        <v>137</v>
      </c>
      <c r="C23" s="156" t="s">
        <v>13</v>
      </c>
      <c r="D23" s="159">
        <v>30736</v>
      </c>
      <c r="E23" s="158">
        <v>1142</v>
      </c>
      <c r="F23" s="156" t="s">
        <v>6</v>
      </c>
      <c r="G23" s="156">
        <v>-40</v>
      </c>
      <c r="H23" s="159">
        <v>42259</v>
      </c>
      <c r="I23" s="156" t="s">
        <v>1854</v>
      </c>
      <c r="J23" s="158" t="s">
        <v>2306</v>
      </c>
      <c r="K23" s="156" t="s">
        <v>2305</v>
      </c>
      <c r="L23" s="156" t="s">
        <v>3400</v>
      </c>
      <c r="M23" s="157" t="s">
        <v>1851</v>
      </c>
      <c r="N23" s="160">
        <v>42276</v>
      </c>
    </row>
    <row r="24" spans="1:14" ht="15" customHeight="1" thickBot="1" x14ac:dyDescent="0.25">
      <c r="A24" s="158" t="s">
        <v>3009</v>
      </c>
      <c r="B24" s="156" t="s">
        <v>122</v>
      </c>
      <c r="C24" s="156" t="s">
        <v>26</v>
      </c>
      <c r="D24" s="159">
        <v>35304</v>
      </c>
      <c r="E24" s="158">
        <v>779</v>
      </c>
      <c r="F24" s="156" t="s">
        <v>6</v>
      </c>
      <c r="G24" s="156">
        <v>-20</v>
      </c>
      <c r="H24" s="159">
        <v>42271</v>
      </c>
      <c r="I24" s="156" t="s">
        <v>1854</v>
      </c>
      <c r="J24" s="158" t="s">
        <v>2306</v>
      </c>
      <c r="K24" s="156" t="s">
        <v>2305</v>
      </c>
      <c r="L24" s="156" t="s">
        <v>3010</v>
      </c>
      <c r="M24" s="157" t="s">
        <v>1851</v>
      </c>
      <c r="N24" s="160">
        <v>42271</v>
      </c>
    </row>
    <row r="25" spans="1:14" ht="14.1" customHeight="1" thickBot="1" x14ac:dyDescent="0.25">
      <c r="A25" s="158" t="s">
        <v>2910</v>
      </c>
      <c r="B25" s="156" t="s">
        <v>84</v>
      </c>
      <c r="C25" s="156" t="s">
        <v>80</v>
      </c>
      <c r="D25" s="159">
        <v>32413</v>
      </c>
      <c r="E25" s="158">
        <v>990</v>
      </c>
      <c r="F25" s="156" t="s">
        <v>6</v>
      </c>
      <c r="G25" s="156">
        <v>-40</v>
      </c>
      <c r="H25" s="159">
        <v>42259</v>
      </c>
      <c r="I25" s="156" t="s">
        <v>1854</v>
      </c>
      <c r="J25" s="158" t="s">
        <v>2306</v>
      </c>
      <c r="K25" s="156" t="s">
        <v>2305</v>
      </c>
      <c r="L25" s="156" t="s">
        <v>2911</v>
      </c>
      <c r="M25" s="157" t="s">
        <v>1851</v>
      </c>
      <c r="N25" s="160">
        <v>42269</v>
      </c>
    </row>
    <row r="26" spans="1:14" ht="14.1" customHeight="1" thickBot="1" x14ac:dyDescent="0.25">
      <c r="A26" s="158" t="s">
        <v>2916</v>
      </c>
      <c r="B26" s="156" t="s">
        <v>2913</v>
      </c>
      <c r="C26" s="156" t="s">
        <v>142</v>
      </c>
      <c r="D26" s="159">
        <v>39458</v>
      </c>
      <c r="E26" s="158">
        <v>500</v>
      </c>
      <c r="F26" s="156" t="s">
        <v>40</v>
      </c>
      <c r="G26" s="156">
        <v>-11</v>
      </c>
      <c r="H26" s="159">
        <v>42264</v>
      </c>
      <c r="I26" s="156" t="s">
        <v>1854</v>
      </c>
      <c r="J26" s="158" t="s">
        <v>2914</v>
      </c>
      <c r="K26" s="156" t="s">
        <v>2915</v>
      </c>
      <c r="L26" s="161"/>
      <c r="M26" s="157" t="s">
        <v>1851</v>
      </c>
      <c r="N26" s="160">
        <v>42269</v>
      </c>
    </row>
    <row r="27" spans="1:14" ht="14.1" customHeight="1" thickBot="1" x14ac:dyDescent="0.25">
      <c r="A27" s="158" t="s">
        <v>2912</v>
      </c>
      <c r="B27" s="156" t="s">
        <v>2913</v>
      </c>
      <c r="C27" s="156" t="s">
        <v>38</v>
      </c>
      <c r="D27" s="159">
        <v>39458</v>
      </c>
      <c r="E27" s="158">
        <v>500</v>
      </c>
      <c r="F27" s="156" t="s">
        <v>40</v>
      </c>
      <c r="G27" s="156">
        <v>-11</v>
      </c>
      <c r="H27" s="159">
        <v>42264</v>
      </c>
      <c r="I27" s="156" t="s">
        <v>1854</v>
      </c>
      <c r="J27" s="158" t="s">
        <v>2914</v>
      </c>
      <c r="K27" s="156" t="s">
        <v>2915</v>
      </c>
      <c r="L27" s="161"/>
      <c r="M27" s="157" t="s">
        <v>1851</v>
      </c>
      <c r="N27" s="160">
        <v>42269</v>
      </c>
    </row>
    <row r="28" spans="1:14" ht="15" customHeight="1" thickBot="1" x14ac:dyDescent="0.25">
      <c r="A28" s="158" t="s">
        <v>3013</v>
      </c>
      <c r="B28" s="156" t="s">
        <v>3012</v>
      </c>
      <c r="C28" s="156" t="s">
        <v>351</v>
      </c>
      <c r="D28" s="159">
        <v>38020</v>
      </c>
      <c r="E28" s="158">
        <v>500</v>
      </c>
      <c r="F28" s="156" t="s">
        <v>15</v>
      </c>
      <c r="G28" s="156">
        <v>-12</v>
      </c>
      <c r="H28" s="159">
        <v>42271</v>
      </c>
      <c r="I28" s="156" t="s">
        <v>1854</v>
      </c>
      <c r="J28" s="158" t="s">
        <v>2914</v>
      </c>
      <c r="K28" s="156" t="s">
        <v>2915</v>
      </c>
      <c r="L28" s="161"/>
      <c r="M28" s="157" t="s">
        <v>1851</v>
      </c>
      <c r="N28" s="160">
        <v>42271</v>
      </c>
    </row>
    <row r="29" spans="1:14" ht="14.1" customHeight="1" thickBot="1" x14ac:dyDescent="0.25">
      <c r="A29" s="158" t="s">
        <v>3011</v>
      </c>
      <c r="B29" s="156" t="s">
        <v>3012</v>
      </c>
      <c r="C29" s="156" t="s">
        <v>120</v>
      </c>
      <c r="D29" s="159">
        <v>38020</v>
      </c>
      <c r="E29" s="158">
        <v>500</v>
      </c>
      <c r="F29" s="156" t="s">
        <v>15</v>
      </c>
      <c r="G29" s="156">
        <v>-12</v>
      </c>
      <c r="H29" s="159">
        <v>42271</v>
      </c>
      <c r="I29" s="156" t="s">
        <v>1854</v>
      </c>
      <c r="J29" s="158" t="s">
        <v>2914</v>
      </c>
      <c r="K29" s="156" t="s">
        <v>2915</v>
      </c>
      <c r="L29" s="161"/>
      <c r="M29" s="157" t="s">
        <v>1851</v>
      </c>
      <c r="N29" s="160">
        <v>42271</v>
      </c>
    </row>
    <row r="30" spans="1:14" ht="14.1" customHeight="1" thickBot="1" x14ac:dyDescent="0.25">
      <c r="A30" s="158" t="s">
        <v>2917</v>
      </c>
      <c r="B30" s="156" t="s">
        <v>377</v>
      </c>
      <c r="C30" s="156" t="s">
        <v>39</v>
      </c>
      <c r="D30" s="159">
        <v>36900</v>
      </c>
      <c r="E30" s="158">
        <v>978</v>
      </c>
      <c r="F30" s="156" t="s">
        <v>14</v>
      </c>
      <c r="G30" s="156">
        <v>-15</v>
      </c>
      <c r="H30" s="159">
        <v>42261</v>
      </c>
      <c r="I30" s="156" t="s">
        <v>1854</v>
      </c>
      <c r="J30" s="158" t="s">
        <v>2914</v>
      </c>
      <c r="K30" s="156" t="s">
        <v>2915</v>
      </c>
      <c r="L30" s="156" t="s">
        <v>2918</v>
      </c>
      <c r="M30" s="157" t="s">
        <v>1851</v>
      </c>
      <c r="N30" s="160">
        <v>42269</v>
      </c>
    </row>
    <row r="31" spans="1:14" ht="15" customHeight="1" thickBot="1" x14ac:dyDescent="0.25">
      <c r="A31" s="158" t="s">
        <v>2919</v>
      </c>
      <c r="B31" s="156" t="s">
        <v>362</v>
      </c>
      <c r="C31" s="156" t="s">
        <v>2920</v>
      </c>
      <c r="D31" s="159">
        <v>36420</v>
      </c>
      <c r="E31" s="158">
        <v>1199</v>
      </c>
      <c r="F31" s="156" t="s">
        <v>21</v>
      </c>
      <c r="G31" s="156">
        <v>-17</v>
      </c>
      <c r="H31" s="159">
        <v>42262</v>
      </c>
      <c r="I31" s="156" t="s">
        <v>1854</v>
      </c>
      <c r="J31" s="158" t="s">
        <v>2914</v>
      </c>
      <c r="K31" s="156" t="s">
        <v>2915</v>
      </c>
      <c r="L31" s="156" t="s">
        <v>2921</v>
      </c>
      <c r="M31" s="157" t="s">
        <v>1851</v>
      </c>
      <c r="N31" s="160">
        <v>42269</v>
      </c>
    </row>
    <row r="32" spans="1:14" ht="14.1" customHeight="1" thickBot="1" x14ac:dyDescent="0.25">
      <c r="A32" s="158" t="s">
        <v>2922</v>
      </c>
      <c r="B32" s="156" t="s">
        <v>424</v>
      </c>
      <c r="C32" s="156" t="s">
        <v>877</v>
      </c>
      <c r="D32" s="159">
        <v>36456</v>
      </c>
      <c r="E32" s="158">
        <v>518</v>
      </c>
      <c r="F32" s="156" t="s">
        <v>21</v>
      </c>
      <c r="G32" s="156">
        <v>-17</v>
      </c>
      <c r="H32" s="159">
        <v>42261</v>
      </c>
      <c r="I32" s="156" t="s">
        <v>1854</v>
      </c>
      <c r="J32" s="158" t="s">
        <v>2914</v>
      </c>
      <c r="K32" s="156" t="s">
        <v>2915</v>
      </c>
      <c r="L32" s="161"/>
      <c r="M32" s="157" t="s">
        <v>1851</v>
      </c>
      <c r="N32" s="160">
        <v>42269</v>
      </c>
    </row>
    <row r="33" spans="1:14" ht="14.1" customHeight="1" thickBot="1" x14ac:dyDescent="0.25">
      <c r="A33" s="158" t="s">
        <v>2923</v>
      </c>
      <c r="B33" s="156" t="s">
        <v>2924</v>
      </c>
      <c r="C33" s="156" t="s">
        <v>23</v>
      </c>
      <c r="D33" s="159">
        <v>34768</v>
      </c>
      <c r="E33" s="158">
        <v>1333</v>
      </c>
      <c r="F33" s="156" t="s">
        <v>6</v>
      </c>
      <c r="G33" s="156">
        <v>-21</v>
      </c>
      <c r="H33" s="159">
        <v>42261</v>
      </c>
      <c r="I33" s="156" t="s">
        <v>1854</v>
      </c>
      <c r="J33" s="158" t="s">
        <v>2914</v>
      </c>
      <c r="K33" s="156" t="s">
        <v>2915</v>
      </c>
      <c r="L33" s="161"/>
      <c r="M33" s="157" t="s">
        <v>1851</v>
      </c>
      <c r="N33" s="160">
        <v>42269</v>
      </c>
    </row>
    <row r="34" spans="1:14" ht="14.1" customHeight="1" thickBot="1" x14ac:dyDescent="0.25">
      <c r="A34" s="158" t="s">
        <v>2925</v>
      </c>
      <c r="B34" s="156" t="s">
        <v>2926</v>
      </c>
      <c r="C34" s="156" t="s">
        <v>130</v>
      </c>
      <c r="D34" s="159">
        <v>24954</v>
      </c>
      <c r="E34" s="158">
        <v>1450</v>
      </c>
      <c r="F34" s="156" t="s">
        <v>8</v>
      </c>
      <c r="G34" s="156">
        <v>-50</v>
      </c>
      <c r="H34" s="159">
        <v>42264</v>
      </c>
      <c r="I34" s="156" t="s">
        <v>1854</v>
      </c>
      <c r="J34" s="158" t="s">
        <v>2914</v>
      </c>
      <c r="K34" s="156" t="s">
        <v>2915</v>
      </c>
      <c r="L34" s="161"/>
      <c r="M34" s="157" t="s">
        <v>2023</v>
      </c>
      <c r="N34" s="160">
        <v>42269</v>
      </c>
    </row>
    <row r="35" spans="1:14" ht="15" customHeight="1" thickBot="1" x14ac:dyDescent="0.25">
      <c r="A35" s="158" t="s">
        <v>2927</v>
      </c>
      <c r="B35" s="156" t="s">
        <v>424</v>
      </c>
      <c r="C35" s="156" t="s">
        <v>131</v>
      </c>
      <c r="D35" s="159">
        <v>25149</v>
      </c>
      <c r="E35" s="158">
        <v>838</v>
      </c>
      <c r="F35" s="156" t="s">
        <v>8</v>
      </c>
      <c r="G35" s="156">
        <v>-50</v>
      </c>
      <c r="H35" s="159">
        <v>42261</v>
      </c>
      <c r="I35" s="156" t="s">
        <v>1854</v>
      </c>
      <c r="J35" s="158" t="s">
        <v>2914</v>
      </c>
      <c r="K35" s="156" t="s">
        <v>2915</v>
      </c>
      <c r="L35" s="156" t="s">
        <v>2928</v>
      </c>
      <c r="M35" s="157" t="s">
        <v>1851</v>
      </c>
      <c r="N35" s="160">
        <v>42269</v>
      </c>
    </row>
    <row r="36" spans="1:14" ht="14.1" customHeight="1" thickBot="1" x14ac:dyDescent="0.25">
      <c r="A36" s="158" t="s">
        <v>2929</v>
      </c>
      <c r="B36" s="156" t="s">
        <v>42</v>
      </c>
      <c r="C36" s="156" t="s">
        <v>296</v>
      </c>
      <c r="D36" s="159">
        <v>27211</v>
      </c>
      <c r="E36" s="158">
        <v>571</v>
      </c>
      <c r="F36" s="156" t="s">
        <v>8</v>
      </c>
      <c r="G36" s="156">
        <v>-50</v>
      </c>
      <c r="H36" s="159">
        <v>42261</v>
      </c>
      <c r="I36" s="156" t="s">
        <v>1854</v>
      </c>
      <c r="J36" s="158" t="s">
        <v>2914</v>
      </c>
      <c r="K36" s="156" t="s">
        <v>2915</v>
      </c>
      <c r="L36" s="161"/>
      <c r="M36" s="157" t="s">
        <v>1851</v>
      </c>
      <c r="N36" s="160">
        <v>42269</v>
      </c>
    </row>
    <row r="37" spans="1:14" ht="14.1" customHeight="1" thickBot="1" x14ac:dyDescent="0.25">
      <c r="A37" s="158" t="s">
        <v>2930</v>
      </c>
      <c r="B37" s="156" t="s">
        <v>421</v>
      </c>
      <c r="C37" s="156" t="s">
        <v>352</v>
      </c>
      <c r="D37" s="159">
        <v>23255</v>
      </c>
      <c r="E37" s="158">
        <v>857</v>
      </c>
      <c r="F37" s="156" t="s">
        <v>10</v>
      </c>
      <c r="G37" s="156">
        <v>-60</v>
      </c>
      <c r="H37" s="159">
        <v>42261</v>
      </c>
      <c r="I37" s="156" t="s">
        <v>1854</v>
      </c>
      <c r="J37" s="158" t="s">
        <v>2914</v>
      </c>
      <c r="K37" s="156" t="s">
        <v>2915</v>
      </c>
      <c r="L37" s="156" t="s">
        <v>2931</v>
      </c>
      <c r="M37" s="157" t="s">
        <v>1851</v>
      </c>
      <c r="N37" s="160">
        <v>42269</v>
      </c>
    </row>
    <row r="38" spans="1:14" ht="15" customHeight="1" thickBot="1" x14ac:dyDescent="0.25">
      <c r="A38" s="158" t="s">
        <v>3401</v>
      </c>
      <c r="B38" s="156" t="s">
        <v>3257</v>
      </c>
      <c r="C38" s="156" t="s">
        <v>3256</v>
      </c>
      <c r="D38" s="159">
        <v>38573</v>
      </c>
      <c r="E38" s="158">
        <v>500</v>
      </c>
      <c r="F38" s="156" t="s">
        <v>18</v>
      </c>
      <c r="G38" s="156">
        <v>-11</v>
      </c>
      <c r="H38" s="159">
        <v>42280</v>
      </c>
      <c r="I38" s="156" t="s">
        <v>1854</v>
      </c>
      <c r="J38" s="158" t="s">
        <v>2299</v>
      </c>
      <c r="K38" s="156" t="s">
        <v>2298</v>
      </c>
      <c r="L38" s="161"/>
      <c r="M38" s="157" t="s">
        <v>1851</v>
      </c>
      <c r="N38" s="160">
        <v>42280</v>
      </c>
    </row>
    <row r="39" spans="1:14" ht="14.1" customHeight="1" thickBot="1" x14ac:dyDescent="0.25">
      <c r="A39" s="158" t="s">
        <v>3402</v>
      </c>
      <c r="B39" s="156" t="s">
        <v>3403</v>
      </c>
      <c r="C39" s="156" t="s">
        <v>134</v>
      </c>
      <c r="D39" s="159">
        <v>38463</v>
      </c>
      <c r="E39" s="158">
        <v>500</v>
      </c>
      <c r="F39" s="156" t="s">
        <v>18</v>
      </c>
      <c r="G39" s="156">
        <v>-11</v>
      </c>
      <c r="H39" s="159">
        <v>42280</v>
      </c>
      <c r="I39" s="156" t="s">
        <v>1854</v>
      </c>
      <c r="J39" s="158" t="s">
        <v>2299</v>
      </c>
      <c r="K39" s="156" t="s">
        <v>2298</v>
      </c>
      <c r="L39" s="161"/>
      <c r="M39" s="157" t="s">
        <v>1851</v>
      </c>
      <c r="N39" s="160">
        <v>42280</v>
      </c>
    </row>
    <row r="40" spans="1:14" ht="14.1" customHeight="1" thickBot="1" x14ac:dyDescent="0.25">
      <c r="A40" s="158" t="s">
        <v>3404</v>
      </c>
      <c r="B40" s="156" t="s">
        <v>3257</v>
      </c>
      <c r="C40" s="156" t="s">
        <v>3315</v>
      </c>
      <c r="D40" s="159">
        <v>38048</v>
      </c>
      <c r="E40" s="158">
        <v>500</v>
      </c>
      <c r="F40" s="156" t="s">
        <v>15</v>
      </c>
      <c r="G40" s="156">
        <v>-12</v>
      </c>
      <c r="H40" s="159">
        <v>42280</v>
      </c>
      <c r="I40" s="156" t="s">
        <v>1854</v>
      </c>
      <c r="J40" s="158" t="s">
        <v>2299</v>
      </c>
      <c r="K40" s="156" t="s">
        <v>2298</v>
      </c>
      <c r="L40" s="161"/>
      <c r="M40" s="157" t="s">
        <v>1851</v>
      </c>
      <c r="N40" s="160">
        <v>42280</v>
      </c>
    </row>
    <row r="41" spans="1:14" ht="14.1" customHeight="1" thickBot="1" x14ac:dyDescent="0.25">
      <c r="A41" s="158" t="s">
        <v>3405</v>
      </c>
      <c r="B41" s="156" t="s">
        <v>3333</v>
      </c>
      <c r="C41" s="156" t="s">
        <v>142</v>
      </c>
      <c r="D41" s="159">
        <v>38021</v>
      </c>
      <c r="E41" s="158">
        <v>500</v>
      </c>
      <c r="F41" s="156" t="s">
        <v>15</v>
      </c>
      <c r="G41" s="156">
        <v>-12</v>
      </c>
      <c r="H41" s="159">
        <v>42280</v>
      </c>
      <c r="I41" s="156" t="s">
        <v>1854</v>
      </c>
      <c r="J41" s="158" t="s">
        <v>2299</v>
      </c>
      <c r="K41" s="156" t="s">
        <v>2298</v>
      </c>
      <c r="L41" s="161"/>
      <c r="M41" s="157" t="s">
        <v>1851</v>
      </c>
      <c r="N41" s="160">
        <v>42280</v>
      </c>
    </row>
    <row r="42" spans="1:14" ht="15" customHeight="1" thickBot="1" x14ac:dyDescent="0.25">
      <c r="A42" s="158" t="s">
        <v>3014</v>
      </c>
      <c r="B42" s="156" t="s">
        <v>547</v>
      </c>
      <c r="C42" s="156" t="s">
        <v>25</v>
      </c>
      <c r="D42" s="159">
        <v>37273</v>
      </c>
      <c r="E42" s="158">
        <v>500</v>
      </c>
      <c r="F42" s="156" t="s">
        <v>24</v>
      </c>
      <c r="G42" s="156">
        <v>-14</v>
      </c>
      <c r="H42" s="159">
        <v>42271</v>
      </c>
      <c r="I42" s="156" t="s">
        <v>1854</v>
      </c>
      <c r="J42" s="158" t="s">
        <v>2299</v>
      </c>
      <c r="K42" s="156" t="s">
        <v>2298</v>
      </c>
      <c r="L42" s="161"/>
      <c r="M42" s="157" t="s">
        <v>1851</v>
      </c>
      <c r="N42" s="160">
        <v>42271</v>
      </c>
    </row>
    <row r="43" spans="1:14" ht="14.1" customHeight="1" thickBot="1" x14ac:dyDescent="0.25">
      <c r="A43" s="158" t="s">
        <v>3015</v>
      </c>
      <c r="B43" s="156" t="s">
        <v>3016</v>
      </c>
      <c r="C43" s="156" t="s">
        <v>685</v>
      </c>
      <c r="D43" s="159">
        <v>37383</v>
      </c>
      <c r="E43" s="158">
        <v>500</v>
      </c>
      <c r="F43" s="156" t="s">
        <v>24</v>
      </c>
      <c r="G43" s="156">
        <v>-14</v>
      </c>
      <c r="H43" s="159">
        <v>42271</v>
      </c>
      <c r="I43" s="156" t="s">
        <v>1854</v>
      </c>
      <c r="J43" s="158" t="s">
        <v>2299</v>
      </c>
      <c r="K43" s="156" t="s">
        <v>2298</v>
      </c>
      <c r="L43" s="161"/>
      <c r="M43" s="157" t="s">
        <v>1851</v>
      </c>
      <c r="N43" s="160">
        <v>42271</v>
      </c>
    </row>
    <row r="44" spans="1:14" ht="14.1" customHeight="1" thickBot="1" x14ac:dyDescent="0.25">
      <c r="A44" s="158" t="s">
        <v>3017</v>
      </c>
      <c r="B44" s="156" t="s">
        <v>946</v>
      </c>
      <c r="C44" s="156" t="s">
        <v>25</v>
      </c>
      <c r="D44" s="159">
        <v>37041</v>
      </c>
      <c r="E44" s="158">
        <v>576</v>
      </c>
      <c r="F44" s="156" t="s">
        <v>14</v>
      </c>
      <c r="G44" s="156">
        <v>-15</v>
      </c>
      <c r="H44" s="159">
        <v>42271</v>
      </c>
      <c r="I44" s="156" t="s">
        <v>1854</v>
      </c>
      <c r="J44" s="158" t="s">
        <v>2299</v>
      </c>
      <c r="K44" s="156" t="s">
        <v>2298</v>
      </c>
      <c r="L44" s="161"/>
      <c r="M44" s="157" t="s">
        <v>1851</v>
      </c>
      <c r="N44" s="160">
        <v>42271</v>
      </c>
    </row>
    <row r="45" spans="1:14" ht="15" customHeight="1" thickBot="1" x14ac:dyDescent="0.25">
      <c r="A45" s="158" t="s">
        <v>2304</v>
      </c>
      <c r="B45" s="156" t="s">
        <v>374</v>
      </c>
      <c r="C45" s="156" t="s">
        <v>25</v>
      </c>
      <c r="D45" s="159">
        <v>36552</v>
      </c>
      <c r="E45" s="158">
        <v>689</v>
      </c>
      <c r="F45" s="156" t="s">
        <v>16</v>
      </c>
      <c r="G45" s="156">
        <v>-16</v>
      </c>
      <c r="H45" s="159">
        <v>42262</v>
      </c>
      <c r="I45" s="156" t="s">
        <v>1854</v>
      </c>
      <c r="J45" s="158" t="s">
        <v>2299</v>
      </c>
      <c r="K45" s="156" t="s">
        <v>2298</v>
      </c>
      <c r="L45" s="156" t="s">
        <v>2303</v>
      </c>
      <c r="M45" s="157" t="s">
        <v>1851</v>
      </c>
      <c r="N45" s="160">
        <v>42262</v>
      </c>
    </row>
    <row r="46" spans="1:14" ht="14.1" customHeight="1" thickBot="1" x14ac:dyDescent="0.25">
      <c r="A46" s="158" t="s">
        <v>3406</v>
      </c>
      <c r="B46" s="156" t="s">
        <v>632</v>
      </c>
      <c r="C46" s="156" t="s">
        <v>455</v>
      </c>
      <c r="D46" s="159">
        <v>33908</v>
      </c>
      <c r="E46" s="158">
        <v>1338</v>
      </c>
      <c r="F46" s="156" t="s">
        <v>6</v>
      </c>
      <c r="G46" s="156">
        <v>-40</v>
      </c>
      <c r="H46" s="159">
        <v>42264</v>
      </c>
      <c r="I46" s="156" t="s">
        <v>1854</v>
      </c>
      <c r="J46" s="158" t="s">
        <v>2299</v>
      </c>
      <c r="K46" s="156" t="s">
        <v>2298</v>
      </c>
      <c r="L46" s="156" t="s">
        <v>3407</v>
      </c>
      <c r="M46" s="157" t="s">
        <v>1851</v>
      </c>
      <c r="N46" s="160">
        <v>42277</v>
      </c>
    </row>
    <row r="47" spans="1:14" ht="14.1" customHeight="1" thickBot="1" x14ac:dyDescent="0.25">
      <c r="A47" s="158" t="s">
        <v>2302</v>
      </c>
      <c r="B47" s="156" t="s">
        <v>32</v>
      </c>
      <c r="C47" s="156" t="s">
        <v>430</v>
      </c>
      <c r="D47" s="159">
        <v>35424</v>
      </c>
      <c r="E47" s="158">
        <v>1601</v>
      </c>
      <c r="F47" s="156" t="s">
        <v>6</v>
      </c>
      <c r="G47" s="156">
        <v>-20</v>
      </c>
      <c r="H47" s="159">
        <v>42260</v>
      </c>
      <c r="I47" s="156" t="s">
        <v>1854</v>
      </c>
      <c r="J47" s="158" t="s">
        <v>2299</v>
      </c>
      <c r="K47" s="156" t="s">
        <v>2298</v>
      </c>
      <c r="L47" s="156" t="s">
        <v>2301</v>
      </c>
      <c r="M47" s="157" t="s">
        <v>1851</v>
      </c>
      <c r="N47" s="160">
        <v>42262</v>
      </c>
    </row>
    <row r="48" spans="1:14" ht="14.1" customHeight="1" thickBot="1" x14ac:dyDescent="0.25">
      <c r="A48" s="158" t="s">
        <v>2300</v>
      </c>
      <c r="B48" s="156" t="s">
        <v>437</v>
      </c>
      <c r="C48" s="156" t="s">
        <v>7</v>
      </c>
      <c r="D48" s="159">
        <v>25126</v>
      </c>
      <c r="E48" s="158">
        <v>1831</v>
      </c>
      <c r="F48" s="156" t="s">
        <v>8</v>
      </c>
      <c r="G48" s="156">
        <v>-50</v>
      </c>
      <c r="H48" s="159">
        <v>42262</v>
      </c>
      <c r="I48" s="156" t="s">
        <v>1854</v>
      </c>
      <c r="J48" s="158" t="s">
        <v>2299</v>
      </c>
      <c r="K48" s="156" t="s">
        <v>2298</v>
      </c>
      <c r="L48" s="156" t="s">
        <v>2297</v>
      </c>
      <c r="M48" s="157" t="s">
        <v>1851</v>
      </c>
      <c r="N48" s="160">
        <v>42262</v>
      </c>
    </row>
    <row r="49" spans="1:14" ht="15" customHeight="1" thickBot="1" x14ac:dyDescent="0.25">
      <c r="A49" s="158" t="s">
        <v>2626</v>
      </c>
      <c r="B49" s="156" t="s">
        <v>2627</v>
      </c>
      <c r="C49" s="156" t="s">
        <v>2628</v>
      </c>
      <c r="D49" s="159">
        <v>39024</v>
      </c>
      <c r="E49" s="158">
        <v>500</v>
      </c>
      <c r="F49" s="156" t="s">
        <v>36</v>
      </c>
      <c r="G49" s="156">
        <v>-11</v>
      </c>
      <c r="H49" s="159">
        <v>42265</v>
      </c>
      <c r="I49" s="156" t="s">
        <v>1854</v>
      </c>
      <c r="J49" s="158" t="s">
        <v>2293</v>
      </c>
      <c r="K49" s="156" t="s">
        <v>2292</v>
      </c>
      <c r="L49" s="161"/>
      <c r="M49" s="157" t="s">
        <v>1851</v>
      </c>
      <c r="N49" s="160">
        <v>42265</v>
      </c>
    </row>
    <row r="50" spans="1:14" ht="14.1" customHeight="1" thickBot="1" x14ac:dyDescent="0.25">
      <c r="A50" s="158" t="s">
        <v>2629</v>
      </c>
      <c r="B50" s="156" t="s">
        <v>2630</v>
      </c>
      <c r="C50" s="156" t="s">
        <v>127</v>
      </c>
      <c r="D50" s="159">
        <v>38510</v>
      </c>
      <c r="E50" s="158">
        <v>500</v>
      </c>
      <c r="F50" s="156" t="s">
        <v>18</v>
      </c>
      <c r="G50" s="156">
        <v>-11</v>
      </c>
      <c r="H50" s="159">
        <v>42265</v>
      </c>
      <c r="I50" s="156" t="s">
        <v>1854</v>
      </c>
      <c r="J50" s="158" t="s">
        <v>2293</v>
      </c>
      <c r="K50" s="156" t="s">
        <v>2292</v>
      </c>
      <c r="L50" s="161"/>
      <c r="M50" s="157" t="s">
        <v>1851</v>
      </c>
      <c r="N50" s="160">
        <v>42265</v>
      </c>
    </row>
    <row r="51" spans="1:14" ht="14.1" customHeight="1" thickBot="1" x14ac:dyDescent="0.25">
      <c r="A51" s="158" t="s">
        <v>2631</v>
      </c>
      <c r="B51" s="156" t="s">
        <v>567</v>
      </c>
      <c r="C51" s="156" t="s">
        <v>455</v>
      </c>
      <c r="D51" s="159">
        <v>38532</v>
      </c>
      <c r="E51" s="158">
        <v>510</v>
      </c>
      <c r="F51" s="156" t="s">
        <v>18</v>
      </c>
      <c r="G51" s="156">
        <v>-11</v>
      </c>
      <c r="H51" s="159">
        <v>42265</v>
      </c>
      <c r="I51" s="156" t="s">
        <v>1854</v>
      </c>
      <c r="J51" s="158" t="s">
        <v>2293</v>
      </c>
      <c r="K51" s="156" t="s">
        <v>2292</v>
      </c>
      <c r="L51" s="156" t="s">
        <v>2632</v>
      </c>
      <c r="M51" s="157" t="s">
        <v>1851</v>
      </c>
      <c r="N51" s="160">
        <v>42265</v>
      </c>
    </row>
    <row r="52" spans="1:14" ht="15" customHeight="1" thickBot="1" x14ac:dyDescent="0.25">
      <c r="A52" s="158" t="s">
        <v>2633</v>
      </c>
      <c r="B52" s="156" t="s">
        <v>353</v>
      </c>
      <c r="C52" s="156" t="s">
        <v>74</v>
      </c>
      <c r="D52" s="159">
        <v>38551</v>
      </c>
      <c r="E52" s="158">
        <v>599</v>
      </c>
      <c r="F52" s="156" t="s">
        <v>18</v>
      </c>
      <c r="G52" s="156">
        <v>-11</v>
      </c>
      <c r="H52" s="159">
        <v>42265</v>
      </c>
      <c r="I52" s="156" t="s">
        <v>1854</v>
      </c>
      <c r="J52" s="158" t="s">
        <v>2293</v>
      </c>
      <c r="K52" s="156" t="s">
        <v>2292</v>
      </c>
      <c r="L52" s="156" t="s">
        <v>2634</v>
      </c>
      <c r="M52" s="157" t="s">
        <v>1851</v>
      </c>
      <c r="N52" s="160">
        <v>42265</v>
      </c>
    </row>
    <row r="53" spans="1:14" ht="14.1" customHeight="1" thickBot="1" x14ac:dyDescent="0.25">
      <c r="A53" s="158" t="s">
        <v>2635</v>
      </c>
      <c r="B53" s="156" t="s">
        <v>2636</v>
      </c>
      <c r="C53" s="156" t="s">
        <v>2637</v>
      </c>
      <c r="D53" s="159">
        <v>37463</v>
      </c>
      <c r="E53" s="158">
        <v>500</v>
      </c>
      <c r="F53" s="156" t="s">
        <v>24</v>
      </c>
      <c r="G53" s="156">
        <v>-14</v>
      </c>
      <c r="H53" s="159">
        <v>42264</v>
      </c>
      <c r="I53" s="156" t="s">
        <v>1854</v>
      </c>
      <c r="J53" s="158" t="s">
        <v>2293</v>
      </c>
      <c r="K53" s="156" t="s">
        <v>2292</v>
      </c>
      <c r="L53" s="161"/>
      <c r="M53" s="157" t="s">
        <v>1851</v>
      </c>
      <c r="N53" s="160">
        <v>42265</v>
      </c>
    </row>
    <row r="54" spans="1:14" ht="14.1" customHeight="1" thickBot="1" x14ac:dyDescent="0.25">
      <c r="A54" s="158" t="s">
        <v>2638</v>
      </c>
      <c r="B54" s="156" t="s">
        <v>2639</v>
      </c>
      <c r="C54" s="156" t="s">
        <v>2640</v>
      </c>
      <c r="D54" s="159">
        <v>37263</v>
      </c>
      <c r="E54" s="158">
        <v>500</v>
      </c>
      <c r="F54" s="156" t="s">
        <v>24</v>
      </c>
      <c r="G54" s="156">
        <v>-14</v>
      </c>
      <c r="H54" s="159">
        <v>42265</v>
      </c>
      <c r="I54" s="156" t="s">
        <v>1854</v>
      </c>
      <c r="J54" s="158" t="s">
        <v>2293</v>
      </c>
      <c r="K54" s="156" t="s">
        <v>2292</v>
      </c>
      <c r="L54" s="156" t="s">
        <v>2641</v>
      </c>
      <c r="M54" s="157" t="s">
        <v>1851</v>
      </c>
      <c r="N54" s="160">
        <v>42265</v>
      </c>
    </row>
    <row r="55" spans="1:14" ht="14.1" customHeight="1" thickBot="1" x14ac:dyDescent="0.25">
      <c r="A55" s="158" t="s">
        <v>2296</v>
      </c>
      <c r="B55" s="156" t="s">
        <v>555</v>
      </c>
      <c r="C55" s="156" t="s">
        <v>554</v>
      </c>
      <c r="D55" s="159">
        <v>29876</v>
      </c>
      <c r="E55" s="158">
        <v>725</v>
      </c>
      <c r="F55" s="156" t="s">
        <v>6</v>
      </c>
      <c r="G55" s="156">
        <v>-40</v>
      </c>
      <c r="H55" s="159">
        <v>42260</v>
      </c>
      <c r="I55" s="156" t="s">
        <v>1854</v>
      </c>
      <c r="J55" s="158" t="s">
        <v>2293</v>
      </c>
      <c r="K55" s="156" t="s">
        <v>2292</v>
      </c>
      <c r="L55" s="156" t="s">
        <v>2041</v>
      </c>
      <c r="M55" s="157" t="s">
        <v>1851</v>
      </c>
      <c r="N55" s="160">
        <v>42261</v>
      </c>
    </row>
    <row r="56" spans="1:14" ht="15" customHeight="1" thickBot="1" x14ac:dyDescent="0.25">
      <c r="A56" s="158" t="s">
        <v>2295</v>
      </c>
      <c r="B56" s="156" t="s">
        <v>553</v>
      </c>
      <c r="C56" s="156" t="s">
        <v>317</v>
      </c>
      <c r="D56" s="159">
        <v>28471</v>
      </c>
      <c r="E56" s="158">
        <v>526</v>
      </c>
      <c r="F56" s="156" t="s">
        <v>6</v>
      </c>
      <c r="G56" s="156">
        <v>-40</v>
      </c>
      <c r="H56" s="159">
        <v>42260</v>
      </c>
      <c r="I56" s="156" t="s">
        <v>1854</v>
      </c>
      <c r="J56" s="158" t="s">
        <v>2293</v>
      </c>
      <c r="K56" s="156" t="s">
        <v>2292</v>
      </c>
      <c r="L56" s="156" t="s">
        <v>2003</v>
      </c>
      <c r="M56" s="157" t="s">
        <v>1851</v>
      </c>
      <c r="N56" s="160">
        <v>42261</v>
      </c>
    </row>
    <row r="57" spans="1:14" ht="14.1" customHeight="1" thickBot="1" x14ac:dyDescent="0.25">
      <c r="A57" s="158" t="s">
        <v>2294</v>
      </c>
      <c r="B57" s="156" t="s">
        <v>1189</v>
      </c>
      <c r="C57" s="156" t="s">
        <v>1188</v>
      </c>
      <c r="D57" s="159">
        <v>28078</v>
      </c>
      <c r="E57" s="158">
        <v>500</v>
      </c>
      <c r="F57" s="156" t="s">
        <v>6</v>
      </c>
      <c r="G57" s="156">
        <v>-40</v>
      </c>
      <c r="H57" s="159">
        <v>42260</v>
      </c>
      <c r="I57" s="156" t="s">
        <v>1854</v>
      </c>
      <c r="J57" s="158" t="s">
        <v>2293</v>
      </c>
      <c r="K57" s="156" t="s">
        <v>2292</v>
      </c>
      <c r="L57" s="161"/>
      <c r="M57" s="157" t="s">
        <v>1851</v>
      </c>
      <c r="N57" s="160">
        <v>42261</v>
      </c>
    </row>
    <row r="58" spans="1:14" ht="14.1" customHeight="1" thickBot="1" x14ac:dyDescent="0.25">
      <c r="A58" s="158" t="s">
        <v>2291</v>
      </c>
      <c r="B58" s="156" t="s">
        <v>171</v>
      </c>
      <c r="C58" s="156" t="s">
        <v>132</v>
      </c>
      <c r="D58" s="159">
        <v>38009</v>
      </c>
      <c r="E58" s="158">
        <v>653</v>
      </c>
      <c r="F58" s="156" t="s">
        <v>15</v>
      </c>
      <c r="G58" s="156">
        <v>-12</v>
      </c>
      <c r="H58" s="159">
        <v>42255</v>
      </c>
      <c r="I58" s="156" t="s">
        <v>1854</v>
      </c>
      <c r="J58" s="158" t="s">
        <v>2280</v>
      </c>
      <c r="K58" s="156" t="s">
        <v>2279</v>
      </c>
      <c r="L58" s="156" t="s">
        <v>2290</v>
      </c>
      <c r="M58" s="157" t="s">
        <v>1851</v>
      </c>
      <c r="N58" s="160">
        <v>42260</v>
      </c>
    </row>
    <row r="59" spans="1:14" ht="15" customHeight="1" thickBot="1" x14ac:dyDescent="0.25">
      <c r="A59" s="158" t="s">
        <v>3408</v>
      </c>
      <c r="B59" s="156" t="s">
        <v>348</v>
      </c>
      <c r="C59" s="156" t="s">
        <v>699</v>
      </c>
      <c r="D59" s="159">
        <v>37699</v>
      </c>
      <c r="E59" s="158">
        <v>514</v>
      </c>
      <c r="F59" s="156" t="s">
        <v>17</v>
      </c>
      <c r="G59" s="156">
        <v>-13</v>
      </c>
      <c r="H59" s="159">
        <v>42278</v>
      </c>
      <c r="I59" s="156" t="s">
        <v>1854</v>
      </c>
      <c r="J59" s="158" t="s">
        <v>2280</v>
      </c>
      <c r="K59" s="156" t="s">
        <v>2279</v>
      </c>
      <c r="L59" s="161"/>
      <c r="M59" s="157" t="s">
        <v>1851</v>
      </c>
      <c r="N59" s="160">
        <v>42280</v>
      </c>
    </row>
    <row r="60" spans="1:14" ht="14.1" customHeight="1" thickBot="1" x14ac:dyDescent="0.25">
      <c r="A60" s="158" t="s">
        <v>2289</v>
      </c>
      <c r="B60" s="156" t="s">
        <v>107</v>
      </c>
      <c r="C60" s="156" t="s">
        <v>26</v>
      </c>
      <c r="D60" s="159">
        <v>36478</v>
      </c>
      <c r="E60" s="158">
        <v>1092</v>
      </c>
      <c r="F60" s="156" t="s">
        <v>21</v>
      </c>
      <c r="G60" s="156">
        <v>-17</v>
      </c>
      <c r="H60" s="159">
        <v>42261</v>
      </c>
      <c r="I60" s="156" t="s">
        <v>1854</v>
      </c>
      <c r="J60" s="158" t="s">
        <v>2280</v>
      </c>
      <c r="K60" s="156" t="s">
        <v>2279</v>
      </c>
      <c r="L60" s="156" t="s">
        <v>2288</v>
      </c>
      <c r="M60" s="157" t="s">
        <v>1851</v>
      </c>
      <c r="N60" s="160">
        <v>42262</v>
      </c>
    </row>
    <row r="61" spans="1:14" ht="14.1" customHeight="1" thickBot="1" x14ac:dyDescent="0.25">
      <c r="A61" s="158" t="s">
        <v>2287</v>
      </c>
      <c r="B61" s="156" t="s">
        <v>463</v>
      </c>
      <c r="C61" s="156" t="s">
        <v>873</v>
      </c>
      <c r="D61" s="159">
        <v>35943</v>
      </c>
      <c r="E61" s="158">
        <v>1128</v>
      </c>
      <c r="F61" s="156" t="s">
        <v>22</v>
      </c>
      <c r="G61" s="156">
        <v>-18</v>
      </c>
      <c r="H61" s="159">
        <v>42255</v>
      </c>
      <c r="I61" s="156" t="s">
        <v>1854</v>
      </c>
      <c r="J61" s="158" t="s">
        <v>2280</v>
      </c>
      <c r="K61" s="156" t="s">
        <v>2279</v>
      </c>
      <c r="L61" s="156" t="s">
        <v>2286</v>
      </c>
      <c r="M61" s="157" t="s">
        <v>1851</v>
      </c>
      <c r="N61" s="160">
        <v>42260</v>
      </c>
    </row>
    <row r="62" spans="1:14" ht="14.1" customHeight="1" thickBot="1" x14ac:dyDescent="0.25">
      <c r="A62" s="158" t="s">
        <v>2285</v>
      </c>
      <c r="B62" s="156" t="s">
        <v>51</v>
      </c>
      <c r="C62" s="156" t="s">
        <v>49</v>
      </c>
      <c r="D62" s="159">
        <v>32035</v>
      </c>
      <c r="E62" s="158">
        <v>963</v>
      </c>
      <c r="F62" s="156" t="s">
        <v>6</v>
      </c>
      <c r="G62" s="156">
        <v>-40</v>
      </c>
      <c r="H62" s="159">
        <v>42260</v>
      </c>
      <c r="I62" s="156" t="s">
        <v>1854</v>
      </c>
      <c r="J62" s="158" t="s">
        <v>2280</v>
      </c>
      <c r="K62" s="156" t="s">
        <v>2279</v>
      </c>
      <c r="L62" s="156" t="s">
        <v>1965</v>
      </c>
      <c r="M62" s="157" t="s">
        <v>1851</v>
      </c>
      <c r="N62" s="160">
        <v>42260</v>
      </c>
    </row>
    <row r="63" spans="1:14" ht="15" customHeight="1" thickBot="1" x14ac:dyDescent="0.25">
      <c r="A63" s="158" t="s">
        <v>2284</v>
      </c>
      <c r="B63" s="156" t="s">
        <v>64</v>
      </c>
      <c r="C63" s="156" t="s">
        <v>29</v>
      </c>
      <c r="D63" s="159">
        <v>31900</v>
      </c>
      <c r="E63" s="158">
        <v>1026</v>
      </c>
      <c r="F63" s="156" t="s">
        <v>6</v>
      </c>
      <c r="G63" s="156">
        <v>-40</v>
      </c>
      <c r="H63" s="159">
        <v>42255</v>
      </c>
      <c r="I63" s="156" t="s">
        <v>1854</v>
      </c>
      <c r="J63" s="158" t="s">
        <v>2280</v>
      </c>
      <c r="K63" s="156" t="s">
        <v>2279</v>
      </c>
      <c r="L63" s="156" t="s">
        <v>2195</v>
      </c>
      <c r="M63" s="157" t="s">
        <v>1851</v>
      </c>
      <c r="N63" s="160">
        <v>42260</v>
      </c>
    </row>
    <row r="64" spans="1:14" ht="14.1" customHeight="1" thickBot="1" x14ac:dyDescent="0.25">
      <c r="A64" s="158" t="s">
        <v>2283</v>
      </c>
      <c r="B64" s="156" t="s">
        <v>499</v>
      </c>
      <c r="C64" s="156" t="s">
        <v>500</v>
      </c>
      <c r="D64" s="159">
        <v>33090</v>
      </c>
      <c r="E64" s="158">
        <v>1489</v>
      </c>
      <c r="F64" s="156" t="s">
        <v>6</v>
      </c>
      <c r="G64" s="156">
        <v>-40</v>
      </c>
      <c r="H64" s="159">
        <v>42255</v>
      </c>
      <c r="I64" s="156" t="s">
        <v>1854</v>
      </c>
      <c r="J64" s="158" t="s">
        <v>2280</v>
      </c>
      <c r="K64" s="156" t="s">
        <v>2279</v>
      </c>
      <c r="L64" s="156" t="s">
        <v>2282</v>
      </c>
      <c r="M64" s="157" t="s">
        <v>1851</v>
      </c>
      <c r="N64" s="160">
        <v>42260</v>
      </c>
    </row>
    <row r="65" spans="1:14" ht="14.1" customHeight="1" thickBot="1" x14ac:dyDescent="0.25">
      <c r="A65" s="158" t="s">
        <v>2466</v>
      </c>
      <c r="B65" s="156" t="s">
        <v>2467</v>
      </c>
      <c r="C65" s="156" t="s">
        <v>7</v>
      </c>
      <c r="D65" s="159">
        <v>26093</v>
      </c>
      <c r="E65" s="158">
        <v>1051</v>
      </c>
      <c r="F65" s="156" t="s">
        <v>8</v>
      </c>
      <c r="G65" s="156">
        <v>-50</v>
      </c>
      <c r="H65" s="159">
        <v>42260</v>
      </c>
      <c r="I65" s="156" t="s">
        <v>1854</v>
      </c>
      <c r="J65" s="158" t="s">
        <v>2280</v>
      </c>
      <c r="K65" s="156" t="s">
        <v>2279</v>
      </c>
      <c r="L65" s="161"/>
      <c r="M65" s="157" t="s">
        <v>1851</v>
      </c>
      <c r="N65" s="160">
        <v>42264</v>
      </c>
    </row>
    <row r="66" spans="1:14" ht="14.1" customHeight="1" thickBot="1" x14ac:dyDescent="0.25">
      <c r="A66" s="158" t="s">
        <v>2281</v>
      </c>
      <c r="B66" s="156" t="s">
        <v>1114</v>
      </c>
      <c r="C66" s="156" t="s">
        <v>7</v>
      </c>
      <c r="D66" s="159">
        <v>26162</v>
      </c>
      <c r="E66" s="158">
        <v>637</v>
      </c>
      <c r="F66" s="156" t="s">
        <v>8</v>
      </c>
      <c r="G66" s="156">
        <v>-50</v>
      </c>
      <c r="H66" s="159">
        <v>42255</v>
      </c>
      <c r="I66" s="156" t="s">
        <v>1854</v>
      </c>
      <c r="J66" s="158" t="s">
        <v>2280</v>
      </c>
      <c r="K66" s="156" t="s">
        <v>2279</v>
      </c>
      <c r="L66" s="156" t="s">
        <v>2278</v>
      </c>
      <c r="M66" s="157" t="s">
        <v>1851</v>
      </c>
      <c r="N66" s="160">
        <v>42260</v>
      </c>
    </row>
    <row r="67" spans="1:14" ht="15" customHeight="1" thickBot="1" x14ac:dyDescent="0.25">
      <c r="A67" s="158" t="s">
        <v>3409</v>
      </c>
      <c r="B67" s="156" t="s">
        <v>595</v>
      </c>
      <c r="C67" s="156" t="s">
        <v>457</v>
      </c>
      <c r="D67" s="159">
        <v>39290</v>
      </c>
      <c r="E67" s="158">
        <v>500</v>
      </c>
      <c r="F67" s="156" t="s">
        <v>40</v>
      </c>
      <c r="G67" s="156">
        <v>-11</v>
      </c>
      <c r="H67" s="159">
        <v>42251</v>
      </c>
      <c r="I67" s="156" t="s">
        <v>1854</v>
      </c>
      <c r="J67" s="158" t="s">
        <v>2241</v>
      </c>
      <c r="K67" s="156" t="s">
        <v>2240</v>
      </c>
      <c r="L67" s="156" t="s">
        <v>3410</v>
      </c>
      <c r="M67" s="157" t="s">
        <v>1851</v>
      </c>
      <c r="N67" s="160">
        <v>42280</v>
      </c>
    </row>
    <row r="68" spans="1:14" ht="14.1" customHeight="1" thickBot="1" x14ac:dyDescent="0.25">
      <c r="A68" s="158" t="s">
        <v>2277</v>
      </c>
      <c r="B68" s="156" t="s">
        <v>597</v>
      </c>
      <c r="C68" s="156" t="s">
        <v>596</v>
      </c>
      <c r="D68" s="159">
        <v>39385</v>
      </c>
      <c r="E68" s="158">
        <v>500</v>
      </c>
      <c r="F68" s="156" t="s">
        <v>40</v>
      </c>
      <c r="G68" s="156">
        <v>-11</v>
      </c>
      <c r="H68" s="159">
        <v>42256</v>
      </c>
      <c r="I68" s="156" t="s">
        <v>1854</v>
      </c>
      <c r="J68" s="158" t="s">
        <v>2241</v>
      </c>
      <c r="K68" s="156" t="s">
        <v>2240</v>
      </c>
      <c r="L68" s="156" t="s">
        <v>2276</v>
      </c>
      <c r="M68" s="157" t="s">
        <v>1851</v>
      </c>
      <c r="N68" s="160">
        <v>42256</v>
      </c>
    </row>
    <row r="69" spans="1:14" ht="14.1" customHeight="1" thickBot="1" x14ac:dyDescent="0.25">
      <c r="A69" s="158" t="s">
        <v>2275</v>
      </c>
      <c r="B69" s="156" t="s">
        <v>1106</v>
      </c>
      <c r="C69" s="156" t="s">
        <v>486</v>
      </c>
      <c r="D69" s="159">
        <v>39289</v>
      </c>
      <c r="E69" s="158">
        <v>500</v>
      </c>
      <c r="F69" s="156" t="s">
        <v>40</v>
      </c>
      <c r="G69" s="156">
        <v>-11</v>
      </c>
      <c r="H69" s="159">
        <v>42263</v>
      </c>
      <c r="I69" s="156" t="s">
        <v>1854</v>
      </c>
      <c r="J69" s="158" t="s">
        <v>2241</v>
      </c>
      <c r="K69" s="156" t="s">
        <v>2240</v>
      </c>
      <c r="L69" s="156" t="s">
        <v>2274</v>
      </c>
      <c r="M69" s="157" t="s">
        <v>1851</v>
      </c>
      <c r="N69" s="160">
        <v>42263</v>
      </c>
    </row>
    <row r="70" spans="1:14" ht="15" customHeight="1" thickBot="1" x14ac:dyDescent="0.25">
      <c r="A70" s="158" t="s">
        <v>3018</v>
      </c>
      <c r="B70" s="156" t="s">
        <v>641</v>
      </c>
      <c r="C70" s="156" t="s">
        <v>870</v>
      </c>
      <c r="D70" s="159">
        <v>39430</v>
      </c>
      <c r="E70" s="158">
        <v>500</v>
      </c>
      <c r="F70" s="156" t="s">
        <v>40</v>
      </c>
      <c r="G70" s="156">
        <v>-11</v>
      </c>
      <c r="H70" s="159">
        <v>42271</v>
      </c>
      <c r="I70" s="156" t="s">
        <v>1854</v>
      </c>
      <c r="J70" s="158" t="s">
        <v>2241</v>
      </c>
      <c r="K70" s="156" t="s">
        <v>2240</v>
      </c>
      <c r="L70" s="161"/>
      <c r="M70" s="157" t="s">
        <v>1851</v>
      </c>
      <c r="N70" s="160">
        <v>42271</v>
      </c>
    </row>
    <row r="71" spans="1:14" ht="14.1" customHeight="1" thickBot="1" x14ac:dyDescent="0.25">
      <c r="A71" s="158" t="s">
        <v>3411</v>
      </c>
      <c r="B71" s="156" t="s">
        <v>3304</v>
      </c>
      <c r="C71" s="156" t="s">
        <v>2644</v>
      </c>
      <c r="D71" s="159">
        <v>39149</v>
      </c>
      <c r="E71" s="158">
        <v>500</v>
      </c>
      <c r="F71" s="156" t="s">
        <v>40</v>
      </c>
      <c r="G71" s="156">
        <v>-11</v>
      </c>
      <c r="H71" s="159">
        <v>42275</v>
      </c>
      <c r="I71" s="156" t="s">
        <v>1854</v>
      </c>
      <c r="J71" s="158" t="s">
        <v>2241</v>
      </c>
      <c r="K71" s="156" t="s">
        <v>2240</v>
      </c>
      <c r="L71" s="161"/>
      <c r="M71" s="157" t="s">
        <v>1851</v>
      </c>
      <c r="N71" s="160">
        <v>42299</v>
      </c>
    </row>
    <row r="72" spans="1:14" ht="14.1" customHeight="1" thickBot="1" x14ac:dyDescent="0.25">
      <c r="A72" s="158" t="s">
        <v>3412</v>
      </c>
      <c r="B72" s="156" t="s">
        <v>3289</v>
      </c>
      <c r="C72" s="156" t="s">
        <v>9</v>
      </c>
      <c r="D72" s="159">
        <v>39473</v>
      </c>
      <c r="E72" s="158">
        <v>500</v>
      </c>
      <c r="F72" s="156" t="s">
        <v>40</v>
      </c>
      <c r="G72" s="156">
        <v>-11</v>
      </c>
      <c r="H72" s="159">
        <v>42261</v>
      </c>
      <c r="I72" s="156" t="s">
        <v>1854</v>
      </c>
      <c r="J72" s="158" t="s">
        <v>2241</v>
      </c>
      <c r="K72" s="156" t="s">
        <v>2240</v>
      </c>
      <c r="L72" s="161"/>
      <c r="M72" s="157" t="s">
        <v>1851</v>
      </c>
      <c r="N72" s="160">
        <v>42277</v>
      </c>
    </row>
    <row r="73" spans="1:14" ht="14.1" customHeight="1" thickBot="1" x14ac:dyDescent="0.25">
      <c r="A73" s="158" t="s">
        <v>2273</v>
      </c>
      <c r="B73" s="156" t="s">
        <v>393</v>
      </c>
      <c r="C73" s="156" t="s">
        <v>1103</v>
      </c>
      <c r="D73" s="159">
        <v>38926</v>
      </c>
      <c r="E73" s="158">
        <v>500</v>
      </c>
      <c r="F73" s="156" t="s">
        <v>36</v>
      </c>
      <c r="G73" s="156">
        <v>-11</v>
      </c>
      <c r="H73" s="159">
        <v>42263</v>
      </c>
      <c r="I73" s="156" t="s">
        <v>1854</v>
      </c>
      <c r="J73" s="158" t="s">
        <v>2241</v>
      </c>
      <c r="K73" s="156" t="s">
        <v>2240</v>
      </c>
      <c r="L73" s="156" t="s">
        <v>2272</v>
      </c>
      <c r="M73" s="157" t="s">
        <v>1851</v>
      </c>
      <c r="N73" s="160">
        <v>42263</v>
      </c>
    </row>
    <row r="74" spans="1:14" ht="15" customHeight="1" thickBot="1" x14ac:dyDescent="0.25">
      <c r="A74" s="158" t="s">
        <v>3413</v>
      </c>
      <c r="B74" s="156" t="s">
        <v>77</v>
      </c>
      <c r="C74" s="156" t="s">
        <v>829</v>
      </c>
      <c r="D74" s="159">
        <v>38743</v>
      </c>
      <c r="E74" s="158">
        <v>500</v>
      </c>
      <c r="F74" s="156" t="s">
        <v>36</v>
      </c>
      <c r="G74" s="156">
        <v>-11</v>
      </c>
      <c r="H74" s="159">
        <v>42271</v>
      </c>
      <c r="I74" s="156" t="s">
        <v>1854</v>
      </c>
      <c r="J74" s="158" t="s">
        <v>2241</v>
      </c>
      <c r="K74" s="156" t="s">
        <v>2240</v>
      </c>
      <c r="L74" s="161"/>
      <c r="M74" s="157" t="s">
        <v>1851</v>
      </c>
      <c r="N74" s="161"/>
    </row>
    <row r="75" spans="1:14" ht="14.1" customHeight="1" thickBot="1" x14ac:dyDescent="0.25">
      <c r="A75" s="158" t="s">
        <v>2271</v>
      </c>
      <c r="B75" s="156" t="s">
        <v>2270</v>
      </c>
      <c r="C75" s="156" t="s">
        <v>340</v>
      </c>
      <c r="D75" s="159">
        <v>38657</v>
      </c>
      <c r="E75" s="158">
        <v>559</v>
      </c>
      <c r="F75" s="156" t="s">
        <v>18</v>
      </c>
      <c r="G75" s="156">
        <v>-11</v>
      </c>
      <c r="H75" s="159">
        <v>42245</v>
      </c>
      <c r="I75" s="156" t="s">
        <v>1854</v>
      </c>
      <c r="J75" s="158" t="s">
        <v>2241</v>
      </c>
      <c r="K75" s="156" t="s">
        <v>2240</v>
      </c>
      <c r="L75" s="156" t="s">
        <v>2269</v>
      </c>
      <c r="M75" s="157" t="s">
        <v>1851</v>
      </c>
      <c r="N75" s="160">
        <v>42248</v>
      </c>
    </row>
    <row r="76" spans="1:14" ht="14.1" customHeight="1" thickBot="1" x14ac:dyDescent="0.25">
      <c r="A76" s="158" t="s">
        <v>2268</v>
      </c>
      <c r="B76" s="156" t="s">
        <v>1169</v>
      </c>
      <c r="C76" s="156" t="s">
        <v>699</v>
      </c>
      <c r="D76" s="159">
        <v>38499</v>
      </c>
      <c r="E76" s="158">
        <v>500</v>
      </c>
      <c r="F76" s="156" t="s">
        <v>18</v>
      </c>
      <c r="G76" s="156">
        <v>-11</v>
      </c>
      <c r="H76" s="159">
        <v>42256</v>
      </c>
      <c r="I76" s="156" t="s">
        <v>1854</v>
      </c>
      <c r="J76" s="158" t="s">
        <v>2241</v>
      </c>
      <c r="K76" s="156" t="s">
        <v>2240</v>
      </c>
      <c r="L76" s="161"/>
      <c r="M76" s="157" t="s">
        <v>1851</v>
      </c>
      <c r="N76" s="160">
        <v>42256</v>
      </c>
    </row>
    <row r="77" spans="1:14" ht="15" customHeight="1" thickBot="1" x14ac:dyDescent="0.25">
      <c r="A77" s="158" t="s">
        <v>3019</v>
      </c>
      <c r="B77" s="156" t="s">
        <v>3020</v>
      </c>
      <c r="C77" s="156" t="s">
        <v>3021</v>
      </c>
      <c r="D77" s="159">
        <v>38682</v>
      </c>
      <c r="E77" s="158">
        <v>500</v>
      </c>
      <c r="F77" s="156" t="s">
        <v>18</v>
      </c>
      <c r="G77" s="156">
        <v>-11</v>
      </c>
      <c r="H77" s="159">
        <v>42249</v>
      </c>
      <c r="I77" s="156" t="s">
        <v>1854</v>
      </c>
      <c r="J77" s="158" t="s">
        <v>2241</v>
      </c>
      <c r="K77" s="156" t="s">
        <v>2240</v>
      </c>
      <c r="L77" s="161"/>
      <c r="M77" s="157" t="s">
        <v>1851</v>
      </c>
      <c r="N77" s="160">
        <v>42271</v>
      </c>
    </row>
    <row r="78" spans="1:14" ht="14.1" customHeight="1" thickBot="1" x14ac:dyDescent="0.25">
      <c r="A78" s="158" t="s">
        <v>2267</v>
      </c>
      <c r="B78" s="156" t="s">
        <v>393</v>
      </c>
      <c r="C78" s="156" t="s">
        <v>11</v>
      </c>
      <c r="D78" s="159">
        <v>38196</v>
      </c>
      <c r="E78" s="158">
        <v>530</v>
      </c>
      <c r="F78" s="156" t="s">
        <v>15</v>
      </c>
      <c r="G78" s="156">
        <v>-12</v>
      </c>
      <c r="H78" s="159">
        <v>42263</v>
      </c>
      <c r="I78" s="156" t="s">
        <v>1854</v>
      </c>
      <c r="J78" s="158" t="s">
        <v>2241</v>
      </c>
      <c r="K78" s="156" t="s">
        <v>2240</v>
      </c>
      <c r="L78" s="156" t="s">
        <v>2266</v>
      </c>
      <c r="M78" s="157" t="s">
        <v>1851</v>
      </c>
      <c r="N78" s="160">
        <v>42263</v>
      </c>
    </row>
    <row r="79" spans="1:14" ht="14.1" customHeight="1" thickBot="1" x14ac:dyDescent="0.25">
      <c r="A79" s="158" t="s">
        <v>2265</v>
      </c>
      <c r="B79" s="156" t="s">
        <v>392</v>
      </c>
      <c r="C79" s="156" t="s">
        <v>129</v>
      </c>
      <c r="D79" s="159">
        <v>37362</v>
      </c>
      <c r="E79" s="158">
        <v>706</v>
      </c>
      <c r="F79" s="156" t="s">
        <v>24</v>
      </c>
      <c r="G79" s="156">
        <v>-14</v>
      </c>
      <c r="H79" s="159">
        <v>42258</v>
      </c>
      <c r="I79" s="156" t="s">
        <v>1854</v>
      </c>
      <c r="J79" s="158" t="s">
        <v>2241</v>
      </c>
      <c r="K79" s="156" t="s">
        <v>2240</v>
      </c>
      <c r="L79" s="156" t="s">
        <v>2264</v>
      </c>
      <c r="M79" s="157" t="s">
        <v>1851</v>
      </c>
      <c r="N79" s="160">
        <v>42261</v>
      </c>
    </row>
    <row r="80" spans="1:14" ht="14.1" customHeight="1" thickBot="1" x14ac:dyDescent="0.25">
      <c r="A80" s="158" t="s">
        <v>2263</v>
      </c>
      <c r="B80" s="156" t="s">
        <v>372</v>
      </c>
      <c r="C80" s="156" t="s">
        <v>373</v>
      </c>
      <c r="D80" s="159">
        <v>37203</v>
      </c>
      <c r="E80" s="158">
        <v>779</v>
      </c>
      <c r="F80" s="156" t="s">
        <v>14</v>
      </c>
      <c r="G80" s="156">
        <v>-15</v>
      </c>
      <c r="H80" s="159">
        <v>42245</v>
      </c>
      <c r="I80" s="156" t="s">
        <v>1854</v>
      </c>
      <c r="J80" s="158" t="s">
        <v>2241</v>
      </c>
      <c r="K80" s="156" t="s">
        <v>2240</v>
      </c>
      <c r="L80" s="156" t="s">
        <v>2262</v>
      </c>
      <c r="M80" s="157" t="s">
        <v>1851</v>
      </c>
      <c r="N80" s="160">
        <v>42248</v>
      </c>
    </row>
    <row r="81" spans="1:14" ht="15" customHeight="1" thickBot="1" x14ac:dyDescent="0.25">
      <c r="A81" s="158" t="s">
        <v>3414</v>
      </c>
      <c r="B81" s="156" t="s">
        <v>367</v>
      </c>
      <c r="C81" s="156" t="s">
        <v>368</v>
      </c>
      <c r="D81" s="159">
        <v>37117</v>
      </c>
      <c r="E81" s="158">
        <v>500</v>
      </c>
      <c r="F81" s="156" t="s">
        <v>14</v>
      </c>
      <c r="G81" s="156">
        <v>-15</v>
      </c>
      <c r="H81" s="159">
        <v>42256</v>
      </c>
      <c r="I81" s="156" t="s">
        <v>1854</v>
      </c>
      <c r="J81" s="158" t="s">
        <v>2241</v>
      </c>
      <c r="K81" s="156" t="s">
        <v>2240</v>
      </c>
      <c r="L81" s="156" t="s">
        <v>3415</v>
      </c>
      <c r="M81" s="157" t="s">
        <v>1851</v>
      </c>
      <c r="N81" s="160">
        <v>42280</v>
      </c>
    </row>
    <row r="82" spans="1:14" ht="14.1" customHeight="1" thickBot="1" x14ac:dyDescent="0.25">
      <c r="A82" s="158" t="s">
        <v>2261</v>
      </c>
      <c r="B82" s="156" t="s">
        <v>378</v>
      </c>
      <c r="C82" s="156" t="s">
        <v>9</v>
      </c>
      <c r="D82" s="159">
        <v>36543</v>
      </c>
      <c r="E82" s="158">
        <v>915</v>
      </c>
      <c r="F82" s="156" t="s">
        <v>16</v>
      </c>
      <c r="G82" s="156">
        <v>-16</v>
      </c>
      <c r="H82" s="159">
        <v>42251</v>
      </c>
      <c r="I82" s="156" t="s">
        <v>1854</v>
      </c>
      <c r="J82" s="158" t="s">
        <v>2241</v>
      </c>
      <c r="K82" s="156" t="s">
        <v>2240</v>
      </c>
      <c r="L82" s="156" t="s">
        <v>2260</v>
      </c>
      <c r="M82" s="157" t="s">
        <v>1851</v>
      </c>
      <c r="N82" s="160">
        <v>42251</v>
      </c>
    </row>
    <row r="83" spans="1:14" ht="14.1" customHeight="1" thickBot="1" x14ac:dyDescent="0.25">
      <c r="A83" s="158" t="s">
        <v>2259</v>
      </c>
      <c r="B83" s="156" t="s">
        <v>381</v>
      </c>
      <c r="C83" s="156" t="s">
        <v>26</v>
      </c>
      <c r="D83" s="159">
        <v>36619</v>
      </c>
      <c r="E83" s="158">
        <v>1561</v>
      </c>
      <c r="F83" s="156" t="s">
        <v>16</v>
      </c>
      <c r="G83" s="156">
        <v>-16</v>
      </c>
      <c r="H83" s="159">
        <v>42245</v>
      </c>
      <c r="I83" s="156" t="s">
        <v>1854</v>
      </c>
      <c r="J83" s="158" t="s">
        <v>2241</v>
      </c>
      <c r="K83" s="156" t="s">
        <v>2240</v>
      </c>
      <c r="L83" s="156" t="s">
        <v>2258</v>
      </c>
      <c r="M83" s="157" t="s">
        <v>1851</v>
      </c>
      <c r="N83" s="160">
        <v>42248</v>
      </c>
    </row>
    <row r="84" spans="1:14" ht="15" customHeight="1" thickBot="1" x14ac:dyDescent="0.25">
      <c r="A84" s="158" t="s">
        <v>2257</v>
      </c>
      <c r="B84" s="156" t="s">
        <v>366</v>
      </c>
      <c r="C84" s="156" t="s">
        <v>127</v>
      </c>
      <c r="D84" s="159">
        <v>36267</v>
      </c>
      <c r="E84" s="158">
        <v>1551</v>
      </c>
      <c r="F84" s="156" t="s">
        <v>21</v>
      </c>
      <c r="G84" s="156">
        <v>-17</v>
      </c>
      <c r="H84" s="159">
        <v>42249</v>
      </c>
      <c r="I84" s="156" t="s">
        <v>1854</v>
      </c>
      <c r="J84" s="158" t="s">
        <v>2241</v>
      </c>
      <c r="K84" s="156" t="s">
        <v>2240</v>
      </c>
      <c r="L84" s="156" t="s">
        <v>2256</v>
      </c>
      <c r="M84" s="157" t="s">
        <v>1851</v>
      </c>
      <c r="N84" s="160">
        <v>42251</v>
      </c>
    </row>
    <row r="85" spans="1:14" ht="14.1" customHeight="1" thickBot="1" x14ac:dyDescent="0.25">
      <c r="A85" s="158" t="s">
        <v>2255</v>
      </c>
      <c r="B85" s="156" t="s">
        <v>359</v>
      </c>
      <c r="C85" s="156" t="s">
        <v>2254</v>
      </c>
      <c r="D85" s="159">
        <v>36051</v>
      </c>
      <c r="E85" s="158">
        <v>1519</v>
      </c>
      <c r="F85" s="156" t="s">
        <v>22</v>
      </c>
      <c r="G85" s="156">
        <v>-18</v>
      </c>
      <c r="H85" s="159">
        <v>42248</v>
      </c>
      <c r="I85" s="156" t="s">
        <v>1854</v>
      </c>
      <c r="J85" s="158" t="s">
        <v>2241</v>
      </c>
      <c r="K85" s="156" t="s">
        <v>2240</v>
      </c>
      <c r="L85" s="156" t="s">
        <v>2253</v>
      </c>
      <c r="M85" s="157" t="s">
        <v>1851</v>
      </c>
      <c r="N85" s="160">
        <v>42248</v>
      </c>
    </row>
    <row r="86" spans="1:14" ht="14.1" customHeight="1" thickBot="1" x14ac:dyDescent="0.25">
      <c r="A86" s="158" t="s">
        <v>2252</v>
      </c>
      <c r="B86" s="156" t="s">
        <v>426</v>
      </c>
      <c r="C86" s="156" t="s">
        <v>2251</v>
      </c>
      <c r="D86" s="159">
        <v>29600</v>
      </c>
      <c r="E86" s="158">
        <v>1124</v>
      </c>
      <c r="F86" s="156" t="s">
        <v>6</v>
      </c>
      <c r="G86" s="156">
        <v>-40</v>
      </c>
      <c r="H86" s="159">
        <v>42245</v>
      </c>
      <c r="I86" s="156" t="s">
        <v>1854</v>
      </c>
      <c r="J86" s="158" t="s">
        <v>2241</v>
      </c>
      <c r="K86" s="156" t="s">
        <v>2240</v>
      </c>
      <c r="L86" s="156" t="s">
        <v>2250</v>
      </c>
      <c r="M86" s="157" t="s">
        <v>1851</v>
      </c>
      <c r="N86" s="160">
        <v>42248</v>
      </c>
    </row>
    <row r="87" spans="1:14" ht="14.1" customHeight="1" thickBot="1" x14ac:dyDescent="0.25">
      <c r="A87" s="158" t="s">
        <v>2249</v>
      </c>
      <c r="B87" s="156" t="s">
        <v>780</v>
      </c>
      <c r="C87" s="156" t="s">
        <v>352</v>
      </c>
      <c r="D87" s="159">
        <v>30545</v>
      </c>
      <c r="E87" s="158">
        <v>1213</v>
      </c>
      <c r="F87" s="156" t="s">
        <v>6</v>
      </c>
      <c r="G87" s="156">
        <v>-40</v>
      </c>
      <c r="H87" s="159">
        <v>42251</v>
      </c>
      <c r="I87" s="156" t="s">
        <v>1854</v>
      </c>
      <c r="J87" s="158" t="s">
        <v>2241</v>
      </c>
      <c r="K87" s="156" t="s">
        <v>2240</v>
      </c>
      <c r="L87" s="161"/>
      <c r="M87" s="157" t="s">
        <v>1851</v>
      </c>
      <c r="N87" s="160">
        <v>42251</v>
      </c>
    </row>
    <row r="88" spans="1:14" ht="15" customHeight="1" thickBot="1" x14ac:dyDescent="0.25">
      <c r="A88" s="158" t="s">
        <v>2248</v>
      </c>
      <c r="B88" s="156" t="s">
        <v>425</v>
      </c>
      <c r="C88" s="156" t="s">
        <v>129</v>
      </c>
      <c r="D88" s="159">
        <v>35381</v>
      </c>
      <c r="E88" s="158">
        <v>1438</v>
      </c>
      <c r="F88" s="156" t="s">
        <v>6</v>
      </c>
      <c r="G88" s="156">
        <v>-20</v>
      </c>
      <c r="H88" s="159">
        <v>42254</v>
      </c>
      <c r="I88" s="156" t="s">
        <v>1854</v>
      </c>
      <c r="J88" s="158" t="s">
        <v>2241</v>
      </c>
      <c r="K88" s="156" t="s">
        <v>2240</v>
      </c>
      <c r="L88" s="156" t="s">
        <v>2247</v>
      </c>
      <c r="M88" s="157" t="s">
        <v>1851</v>
      </c>
      <c r="N88" s="160">
        <v>42254</v>
      </c>
    </row>
    <row r="89" spans="1:14" ht="14.1" customHeight="1" thickBot="1" x14ac:dyDescent="0.25">
      <c r="A89" s="158" t="s">
        <v>2246</v>
      </c>
      <c r="B89" s="156" t="s">
        <v>407</v>
      </c>
      <c r="C89" s="156" t="s">
        <v>891</v>
      </c>
      <c r="D89" s="159">
        <v>31771</v>
      </c>
      <c r="E89" s="158">
        <v>1300</v>
      </c>
      <c r="F89" s="156" t="s">
        <v>6</v>
      </c>
      <c r="G89" s="156">
        <v>-40</v>
      </c>
      <c r="H89" s="159">
        <v>42251</v>
      </c>
      <c r="I89" s="156" t="s">
        <v>1854</v>
      </c>
      <c r="J89" s="158" t="s">
        <v>2241</v>
      </c>
      <c r="K89" s="156" t="s">
        <v>2240</v>
      </c>
      <c r="L89" s="161"/>
      <c r="M89" s="157" t="s">
        <v>1851</v>
      </c>
      <c r="N89" s="160">
        <v>42251</v>
      </c>
    </row>
    <row r="90" spans="1:14" ht="14.1" customHeight="1" thickBot="1" x14ac:dyDescent="0.25">
      <c r="A90" s="158" t="s">
        <v>2245</v>
      </c>
      <c r="B90" s="156" t="s">
        <v>1178</v>
      </c>
      <c r="C90" s="156" t="s">
        <v>406</v>
      </c>
      <c r="D90" s="159">
        <v>27894</v>
      </c>
      <c r="E90" s="158">
        <v>1075</v>
      </c>
      <c r="F90" s="156" t="s">
        <v>6</v>
      </c>
      <c r="G90" s="156">
        <v>-40</v>
      </c>
      <c r="H90" s="159">
        <v>42251</v>
      </c>
      <c r="I90" s="156" t="s">
        <v>1854</v>
      </c>
      <c r="J90" s="158" t="s">
        <v>2241</v>
      </c>
      <c r="K90" s="156" t="s">
        <v>2240</v>
      </c>
      <c r="L90" s="161"/>
      <c r="M90" s="157" t="s">
        <v>1851</v>
      </c>
      <c r="N90" s="160">
        <v>42251</v>
      </c>
    </row>
    <row r="91" spans="1:14" ht="15" customHeight="1" thickBot="1" x14ac:dyDescent="0.25">
      <c r="A91" s="158" t="s">
        <v>2244</v>
      </c>
      <c r="B91" s="156" t="s">
        <v>468</v>
      </c>
      <c r="C91" s="156" t="s">
        <v>829</v>
      </c>
      <c r="D91" s="159">
        <v>34991</v>
      </c>
      <c r="E91" s="158">
        <v>2054</v>
      </c>
      <c r="F91" s="156" t="s">
        <v>6</v>
      </c>
      <c r="G91" s="156">
        <v>-21</v>
      </c>
      <c r="H91" s="159">
        <v>42248</v>
      </c>
      <c r="I91" s="156" t="s">
        <v>1854</v>
      </c>
      <c r="J91" s="158" t="s">
        <v>2241</v>
      </c>
      <c r="K91" s="156" t="s">
        <v>2240</v>
      </c>
      <c r="L91" s="161"/>
      <c r="M91" s="157" t="s">
        <v>1851</v>
      </c>
      <c r="N91" s="160">
        <v>42251</v>
      </c>
    </row>
    <row r="92" spans="1:14" ht="14.1" customHeight="1" thickBot="1" x14ac:dyDescent="0.25">
      <c r="A92" s="158" t="s">
        <v>2243</v>
      </c>
      <c r="B92" s="156" t="s">
        <v>425</v>
      </c>
      <c r="C92" s="156" t="s">
        <v>28</v>
      </c>
      <c r="D92" s="159">
        <v>25422</v>
      </c>
      <c r="E92" s="158">
        <v>1292</v>
      </c>
      <c r="F92" s="156" t="s">
        <v>8</v>
      </c>
      <c r="G92" s="156">
        <v>-50</v>
      </c>
      <c r="H92" s="159">
        <v>42254</v>
      </c>
      <c r="I92" s="156" t="s">
        <v>1854</v>
      </c>
      <c r="J92" s="158" t="s">
        <v>2241</v>
      </c>
      <c r="K92" s="156" t="s">
        <v>2240</v>
      </c>
      <c r="L92" s="156" t="s">
        <v>1886</v>
      </c>
      <c r="M92" s="157" t="s">
        <v>1851</v>
      </c>
      <c r="N92" s="160">
        <v>42254</v>
      </c>
    </row>
    <row r="93" spans="1:14" ht="14.1" customHeight="1" thickBot="1" x14ac:dyDescent="0.25">
      <c r="A93" s="158" t="s">
        <v>2242</v>
      </c>
      <c r="B93" s="156" t="s">
        <v>1179</v>
      </c>
      <c r="C93" s="156" t="s">
        <v>46</v>
      </c>
      <c r="D93" s="159">
        <v>18319</v>
      </c>
      <c r="E93" s="158">
        <v>1023</v>
      </c>
      <c r="F93" s="156" t="s">
        <v>27</v>
      </c>
      <c r="G93" s="156">
        <v>-70</v>
      </c>
      <c r="H93" s="159">
        <v>42249</v>
      </c>
      <c r="I93" s="156" t="s">
        <v>1854</v>
      </c>
      <c r="J93" s="158" t="s">
        <v>2241</v>
      </c>
      <c r="K93" s="156" t="s">
        <v>2240</v>
      </c>
      <c r="L93" s="161"/>
      <c r="M93" s="157" t="s">
        <v>1851</v>
      </c>
      <c r="N93" s="160">
        <v>42254</v>
      </c>
    </row>
    <row r="94" spans="1:14" ht="14.1" customHeight="1" thickBot="1" x14ac:dyDescent="0.25">
      <c r="A94" s="158" t="s">
        <v>2239</v>
      </c>
      <c r="B94" s="156" t="s">
        <v>418</v>
      </c>
      <c r="C94" s="156" t="s">
        <v>118</v>
      </c>
      <c r="D94" s="159">
        <v>24261</v>
      </c>
      <c r="E94" s="158">
        <v>1632</v>
      </c>
      <c r="F94" s="156" t="s">
        <v>8</v>
      </c>
      <c r="G94" s="156">
        <v>-50</v>
      </c>
      <c r="H94" s="159">
        <v>42215</v>
      </c>
      <c r="I94" s="156" t="s">
        <v>1854</v>
      </c>
      <c r="J94" s="158" t="s">
        <v>2236</v>
      </c>
      <c r="K94" s="156" t="s">
        <v>2235</v>
      </c>
      <c r="L94" s="156" t="s">
        <v>2238</v>
      </c>
      <c r="M94" s="157" t="s">
        <v>1851</v>
      </c>
      <c r="N94" s="160">
        <v>42215</v>
      </c>
    </row>
    <row r="95" spans="1:14" ht="15" customHeight="1" thickBot="1" x14ac:dyDescent="0.25">
      <c r="A95" s="158" t="s">
        <v>2237</v>
      </c>
      <c r="B95" s="156" t="s">
        <v>1184</v>
      </c>
      <c r="C95" s="156" t="s">
        <v>7</v>
      </c>
      <c r="D95" s="159">
        <v>26025</v>
      </c>
      <c r="E95" s="158">
        <v>859</v>
      </c>
      <c r="F95" s="156" t="s">
        <v>8</v>
      </c>
      <c r="G95" s="156">
        <v>-50</v>
      </c>
      <c r="H95" s="159">
        <v>42249</v>
      </c>
      <c r="I95" s="156" t="s">
        <v>1854</v>
      </c>
      <c r="J95" s="158" t="s">
        <v>2236</v>
      </c>
      <c r="K95" s="156" t="s">
        <v>2235</v>
      </c>
      <c r="L95" s="161"/>
      <c r="M95" s="157" t="s">
        <v>1851</v>
      </c>
      <c r="N95" s="160">
        <v>42263</v>
      </c>
    </row>
    <row r="96" spans="1:14" ht="14.1" customHeight="1" thickBot="1" x14ac:dyDescent="0.25">
      <c r="A96" s="158" t="s">
        <v>2468</v>
      </c>
      <c r="B96" s="156" t="s">
        <v>2469</v>
      </c>
      <c r="C96" s="156" t="s">
        <v>2470</v>
      </c>
      <c r="D96" s="159">
        <v>38977</v>
      </c>
      <c r="E96" s="158">
        <v>500</v>
      </c>
      <c r="F96" s="156" t="s">
        <v>36</v>
      </c>
      <c r="G96" s="156">
        <v>-11</v>
      </c>
      <c r="H96" s="159">
        <v>42261</v>
      </c>
      <c r="I96" s="156" t="s">
        <v>1854</v>
      </c>
      <c r="J96" s="158" t="s">
        <v>2200</v>
      </c>
      <c r="K96" s="156" t="s">
        <v>2199</v>
      </c>
      <c r="L96" s="161"/>
      <c r="M96" s="157" t="s">
        <v>1851</v>
      </c>
      <c r="N96" s="160">
        <v>42264</v>
      </c>
    </row>
    <row r="97" spans="1:14" ht="14.1" customHeight="1" thickBot="1" x14ac:dyDescent="0.25">
      <c r="A97" s="158" t="s">
        <v>2234</v>
      </c>
      <c r="B97" s="156" t="s">
        <v>483</v>
      </c>
      <c r="C97" s="156" t="s">
        <v>2233</v>
      </c>
      <c r="D97" s="159">
        <v>38699</v>
      </c>
      <c r="E97" s="158">
        <v>554</v>
      </c>
      <c r="F97" s="156" t="s">
        <v>18</v>
      </c>
      <c r="G97" s="156">
        <v>-11</v>
      </c>
      <c r="H97" s="159">
        <v>42217</v>
      </c>
      <c r="I97" s="156" t="s">
        <v>1854</v>
      </c>
      <c r="J97" s="158" t="s">
        <v>2200</v>
      </c>
      <c r="K97" s="156" t="s">
        <v>2199</v>
      </c>
      <c r="L97" s="156" t="s">
        <v>2232</v>
      </c>
      <c r="M97" s="157" t="s">
        <v>1851</v>
      </c>
      <c r="N97" s="160">
        <v>42257</v>
      </c>
    </row>
    <row r="98" spans="1:14" ht="15" customHeight="1" thickBot="1" x14ac:dyDescent="0.25">
      <c r="A98" s="158" t="s">
        <v>2231</v>
      </c>
      <c r="B98" s="156" t="s">
        <v>1177</v>
      </c>
      <c r="C98" s="156" t="s">
        <v>29</v>
      </c>
      <c r="D98" s="159">
        <v>38560</v>
      </c>
      <c r="E98" s="158">
        <v>500</v>
      </c>
      <c r="F98" s="156" t="s">
        <v>18</v>
      </c>
      <c r="G98" s="156">
        <v>-11</v>
      </c>
      <c r="H98" s="159">
        <v>42250</v>
      </c>
      <c r="I98" s="156" t="s">
        <v>1854</v>
      </c>
      <c r="J98" s="158" t="s">
        <v>2200</v>
      </c>
      <c r="K98" s="156" t="s">
        <v>2199</v>
      </c>
      <c r="L98" s="161"/>
      <c r="M98" s="157" t="s">
        <v>1851</v>
      </c>
      <c r="N98" s="160">
        <v>42258</v>
      </c>
    </row>
    <row r="99" spans="1:14" ht="14.1" customHeight="1" thickBot="1" x14ac:dyDescent="0.25">
      <c r="A99" s="158" t="s">
        <v>2230</v>
      </c>
      <c r="B99" s="156" t="s">
        <v>1183</v>
      </c>
      <c r="C99" s="156" t="s">
        <v>340</v>
      </c>
      <c r="D99" s="159">
        <v>38212</v>
      </c>
      <c r="E99" s="158">
        <v>500</v>
      </c>
      <c r="F99" s="156" t="s">
        <v>15</v>
      </c>
      <c r="G99" s="156">
        <v>-12</v>
      </c>
      <c r="H99" s="159">
        <v>42257</v>
      </c>
      <c r="I99" s="156" t="s">
        <v>1854</v>
      </c>
      <c r="J99" s="158" t="s">
        <v>2200</v>
      </c>
      <c r="K99" s="156" t="s">
        <v>2199</v>
      </c>
      <c r="L99" s="161"/>
      <c r="M99" s="157" t="s">
        <v>1851</v>
      </c>
      <c r="N99" s="160">
        <v>42257</v>
      </c>
    </row>
    <row r="100" spans="1:14" ht="14.1" customHeight="1" thickBot="1" x14ac:dyDescent="0.25">
      <c r="A100" s="158" t="s">
        <v>2932</v>
      </c>
      <c r="B100" s="156" t="s">
        <v>2933</v>
      </c>
      <c r="C100" s="156" t="s">
        <v>2934</v>
      </c>
      <c r="D100" s="159">
        <v>38011</v>
      </c>
      <c r="E100" s="158">
        <v>500</v>
      </c>
      <c r="F100" s="156" t="s">
        <v>15</v>
      </c>
      <c r="G100" s="156">
        <v>-12</v>
      </c>
      <c r="H100" s="159">
        <v>42269</v>
      </c>
      <c r="I100" s="156" t="s">
        <v>1854</v>
      </c>
      <c r="J100" s="158" t="s">
        <v>2200</v>
      </c>
      <c r="K100" s="156" t="s">
        <v>2199</v>
      </c>
      <c r="L100" s="161"/>
      <c r="M100" s="157" t="s">
        <v>1851</v>
      </c>
      <c r="N100" s="160">
        <v>42269</v>
      </c>
    </row>
    <row r="101" spans="1:14" ht="14.1" customHeight="1" thickBot="1" x14ac:dyDescent="0.25">
      <c r="A101" s="158" t="s">
        <v>1164</v>
      </c>
      <c r="B101" s="156" t="s">
        <v>1163</v>
      </c>
      <c r="C101" s="156" t="s">
        <v>652</v>
      </c>
      <c r="D101" s="159">
        <v>37845</v>
      </c>
      <c r="E101" s="158">
        <v>500</v>
      </c>
      <c r="F101" s="156" t="s">
        <v>17</v>
      </c>
      <c r="G101" s="156">
        <v>-13</v>
      </c>
      <c r="H101" s="159">
        <v>42254</v>
      </c>
      <c r="I101" s="156" t="s">
        <v>1854</v>
      </c>
      <c r="J101" s="158" t="s">
        <v>2200</v>
      </c>
      <c r="K101" s="156" t="s">
        <v>2199</v>
      </c>
      <c r="L101" s="161"/>
      <c r="M101" s="157" t="s">
        <v>1851</v>
      </c>
      <c r="N101" s="160">
        <v>42257</v>
      </c>
    </row>
    <row r="102" spans="1:14" ht="15" customHeight="1" thickBot="1" x14ac:dyDescent="0.25">
      <c r="A102" s="158" t="s">
        <v>2229</v>
      </c>
      <c r="B102" s="156" t="s">
        <v>531</v>
      </c>
      <c r="C102" s="156" t="s">
        <v>179</v>
      </c>
      <c r="D102" s="159">
        <v>37692</v>
      </c>
      <c r="E102" s="158">
        <v>500</v>
      </c>
      <c r="F102" s="156" t="s">
        <v>17</v>
      </c>
      <c r="G102" s="156">
        <v>-13</v>
      </c>
      <c r="H102" s="159">
        <v>42252</v>
      </c>
      <c r="I102" s="156" t="s">
        <v>1854</v>
      </c>
      <c r="J102" s="158" t="s">
        <v>2200</v>
      </c>
      <c r="K102" s="156" t="s">
        <v>2199</v>
      </c>
      <c r="L102" s="156" t="s">
        <v>2228</v>
      </c>
      <c r="M102" s="157" t="s">
        <v>1851</v>
      </c>
      <c r="N102" s="160">
        <v>42257</v>
      </c>
    </row>
    <row r="103" spans="1:14" ht="14.1" customHeight="1" thickBot="1" x14ac:dyDescent="0.25">
      <c r="A103" s="158" t="s">
        <v>2227</v>
      </c>
      <c r="B103" s="156" t="s">
        <v>479</v>
      </c>
      <c r="C103" s="156" t="s">
        <v>132</v>
      </c>
      <c r="D103" s="159">
        <v>37599</v>
      </c>
      <c r="E103" s="158">
        <v>707</v>
      </c>
      <c r="F103" s="156" t="s">
        <v>24</v>
      </c>
      <c r="G103" s="156">
        <v>-14</v>
      </c>
      <c r="H103" s="159">
        <v>42217</v>
      </c>
      <c r="I103" s="156" t="s">
        <v>1854</v>
      </c>
      <c r="J103" s="158" t="s">
        <v>2200</v>
      </c>
      <c r="K103" s="156" t="s">
        <v>2199</v>
      </c>
      <c r="L103" s="156" t="s">
        <v>2226</v>
      </c>
      <c r="M103" s="157" t="s">
        <v>1851</v>
      </c>
      <c r="N103" s="160">
        <v>42257</v>
      </c>
    </row>
    <row r="104" spans="1:14" ht="14.1" customHeight="1" thickBot="1" x14ac:dyDescent="0.25">
      <c r="A104" s="158" t="s">
        <v>2471</v>
      </c>
      <c r="B104" s="156" t="s">
        <v>2472</v>
      </c>
      <c r="C104" s="156" t="s">
        <v>38</v>
      </c>
      <c r="D104" s="159">
        <v>37495</v>
      </c>
      <c r="E104" s="158">
        <v>500</v>
      </c>
      <c r="F104" s="156" t="s">
        <v>24</v>
      </c>
      <c r="G104" s="156">
        <v>-14</v>
      </c>
      <c r="H104" s="159">
        <v>42264</v>
      </c>
      <c r="I104" s="156" t="s">
        <v>1854</v>
      </c>
      <c r="J104" s="158" t="s">
        <v>2200</v>
      </c>
      <c r="K104" s="156" t="s">
        <v>2199</v>
      </c>
      <c r="L104" s="161"/>
      <c r="M104" s="157" t="s">
        <v>1851</v>
      </c>
      <c r="N104" s="160">
        <v>42264</v>
      </c>
    </row>
    <row r="105" spans="1:14" ht="15" customHeight="1" thickBot="1" x14ac:dyDescent="0.25">
      <c r="A105" s="158" t="s">
        <v>2225</v>
      </c>
      <c r="B105" s="156" t="s">
        <v>453</v>
      </c>
      <c r="C105" s="156" t="s">
        <v>163</v>
      </c>
      <c r="D105" s="159">
        <v>37185</v>
      </c>
      <c r="E105" s="158">
        <v>554</v>
      </c>
      <c r="F105" s="156" t="s">
        <v>14</v>
      </c>
      <c r="G105" s="156">
        <v>-15</v>
      </c>
      <c r="H105" s="159">
        <v>42250</v>
      </c>
      <c r="I105" s="156" t="s">
        <v>1854</v>
      </c>
      <c r="J105" s="158" t="s">
        <v>2200</v>
      </c>
      <c r="K105" s="156" t="s">
        <v>2199</v>
      </c>
      <c r="L105" s="156" t="s">
        <v>2224</v>
      </c>
      <c r="M105" s="157" t="s">
        <v>1851</v>
      </c>
      <c r="N105" s="160">
        <v>42279</v>
      </c>
    </row>
    <row r="106" spans="1:14" ht="14.1" customHeight="1" thickBot="1" x14ac:dyDescent="0.25">
      <c r="A106" s="158" t="s">
        <v>2223</v>
      </c>
      <c r="B106" s="156" t="s">
        <v>128</v>
      </c>
      <c r="C106" s="156" t="s">
        <v>127</v>
      </c>
      <c r="D106" s="159">
        <v>36538</v>
      </c>
      <c r="E106" s="158">
        <v>1087</v>
      </c>
      <c r="F106" s="156" t="s">
        <v>16</v>
      </c>
      <c r="G106" s="156">
        <v>-16</v>
      </c>
      <c r="H106" s="159">
        <v>42217</v>
      </c>
      <c r="I106" s="156" t="s">
        <v>1854</v>
      </c>
      <c r="J106" s="158" t="s">
        <v>2200</v>
      </c>
      <c r="K106" s="156" t="s">
        <v>2199</v>
      </c>
      <c r="L106" s="156" t="s">
        <v>2222</v>
      </c>
      <c r="M106" s="157" t="s">
        <v>1851</v>
      </c>
      <c r="N106" s="160">
        <v>42257</v>
      </c>
    </row>
    <row r="107" spans="1:14" ht="14.1" customHeight="1" thickBot="1" x14ac:dyDescent="0.25">
      <c r="A107" s="158" t="s">
        <v>2221</v>
      </c>
      <c r="B107" s="156" t="s">
        <v>531</v>
      </c>
      <c r="C107" s="156" t="s">
        <v>35</v>
      </c>
      <c r="D107" s="159">
        <v>36817</v>
      </c>
      <c r="E107" s="158">
        <v>500</v>
      </c>
      <c r="F107" s="156" t="s">
        <v>16</v>
      </c>
      <c r="G107" s="156">
        <v>-16</v>
      </c>
      <c r="H107" s="159">
        <v>42252</v>
      </c>
      <c r="I107" s="156" t="s">
        <v>1854</v>
      </c>
      <c r="J107" s="158" t="s">
        <v>2200</v>
      </c>
      <c r="K107" s="156" t="s">
        <v>2199</v>
      </c>
      <c r="L107" s="156" t="s">
        <v>2220</v>
      </c>
      <c r="M107" s="157" t="s">
        <v>1851</v>
      </c>
      <c r="N107" s="160">
        <v>42257</v>
      </c>
    </row>
    <row r="108" spans="1:14" ht="14.1" customHeight="1" thickBot="1" x14ac:dyDescent="0.25">
      <c r="A108" s="158" t="s">
        <v>2219</v>
      </c>
      <c r="B108" s="156" t="s">
        <v>141</v>
      </c>
      <c r="C108" s="156" t="s">
        <v>120</v>
      </c>
      <c r="D108" s="159">
        <v>36403</v>
      </c>
      <c r="E108" s="158">
        <v>1156</v>
      </c>
      <c r="F108" s="156" t="s">
        <v>21</v>
      </c>
      <c r="G108" s="156">
        <v>-17</v>
      </c>
      <c r="H108" s="159">
        <v>42217</v>
      </c>
      <c r="I108" s="156" t="s">
        <v>1854</v>
      </c>
      <c r="J108" s="158" t="s">
        <v>2200</v>
      </c>
      <c r="K108" s="156" t="s">
        <v>2199</v>
      </c>
      <c r="L108" s="156" t="s">
        <v>2218</v>
      </c>
      <c r="M108" s="157" t="s">
        <v>1851</v>
      </c>
      <c r="N108" s="160">
        <v>42257</v>
      </c>
    </row>
    <row r="109" spans="1:14" ht="15" customHeight="1" thickBot="1" x14ac:dyDescent="0.25">
      <c r="A109" s="158" t="s">
        <v>2217</v>
      </c>
      <c r="B109" s="156" t="s">
        <v>1183</v>
      </c>
      <c r="C109" s="156" t="s">
        <v>88</v>
      </c>
      <c r="D109" s="159">
        <v>36313</v>
      </c>
      <c r="E109" s="158">
        <v>500</v>
      </c>
      <c r="F109" s="156" t="s">
        <v>21</v>
      </c>
      <c r="G109" s="156">
        <v>-17</v>
      </c>
      <c r="H109" s="159">
        <v>42257</v>
      </c>
      <c r="I109" s="156" t="s">
        <v>1854</v>
      </c>
      <c r="J109" s="158" t="s">
        <v>2200</v>
      </c>
      <c r="K109" s="156" t="s">
        <v>2199</v>
      </c>
      <c r="L109" s="161"/>
      <c r="M109" s="157" t="s">
        <v>1851</v>
      </c>
      <c r="N109" s="160">
        <v>42257</v>
      </c>
    </row>
    <row r="110" spans="1:14" ht="14.1" customHeight="1" thickBot="1" x14ac:dyDescent="0.25">
      <c r="A110" s="158" t="s">
        <v>2216</v>
      </c>
      <c r="B110" s="156" t="s">
        <v>117</v>
      </c>
      <c r="C110" s="156" t="s">
        <v>81</v>
      </c>
      <c r="D110" s="159">
        <v>31334</v>
      </c>
      <c r="E110" s="158">
        <v>1503</v>
      </c>
      <c r="F110" s="156" t="s">
        <v>6</v>
      </c>
      <c r="G110" s="156">
        <v>-40</v>
      </c>
      <c r="H110" s="159">
        <v>42252</v>
      </c>
      <c r="I110" s="156" t="s">
        <v>1854</v>
      </c>
      <c r="J110" s="158" t="s">
        <v>2200</v>
      </c>
      <c r="K110" s="156" t="s">
        <v>2199</v>
      </c>
      <c r="L110" s="156" t="s">
        <v>2215</v>
      </c>
      <c r="M110" s="157" t="s">
        <v>1851</v>
      </c>
      <c r="N110" s="160">
        <v>42263</v>
      </c>
    </row>
    <row r="111" spans="1:14" ht="14.1" customHeight="1" thickBot="1" x14ac:dyDescent="0.25">
      <c r="A111" s="158" t="s">
        <v>2214</v>
      </c>
      <c r="B111" s="156" t="s">
        <v>271</v>
      </c>
      <c r="C111" s="156" t="s">
        <v>54</v>
      </c>
      <c r="D111" s="159">
        <v>34233</v>
      </c>
      <c r="E111" s="158">
        <v>1065</v>
      </c>
      <c r="F111" s="156" t="s">
        <v>6</v>
      </c>
      <c r="G111" s="156">
        <v>-40</v>
      </c>
      <c r="H111" s="159">
        <v>42250</v>
      </c>
      <c r="I111" s="156" t="s">
        <v>1854</v>
      </c>
      <c r="J111" s="158" t="s">
        <v>2200</v>
      </c>
      <c r="K111" s="156" t="s">
        <v>2199</v>
      </c>
      <c r="L111" s="156" t="s">
        <v>2213</v>
      </c>
      <c r="M111" s="157" t="s">
        <v>1851</v>
      </c>
      <c r="N111" s="160">
        <v>42257</v>
      </c>
    </row>
    <row r="112" spans="1:14" ht="15" customHeight="1" thickBot="1" x14ac:dyDescent="0.25">
      <c r="A112" s="158" t="s">
        <v>2212</v>
      </c>
      <c r="B112" s="156" t="s">
        <v>1185</v>
      </c>
      <c r="C112" s="156" t="s">
        <v>677</v>
      </c>
      <c r="D112" s="159">
        <v>29198</v>
      </c>
      <c r="E112" s="158">
        <v>1374</v>
      </c>
      <c r="F112" s="156" t="s">
        <v>6</v>
      </c>
      <c r="G112" s="156">
        <v>-40</v>
      </c>
      <c r="H112" s="159">
        <v>42217</v>
      </c>
      <c r="I112" s="156" t="s">
        <v>1854</v>
      </c>
      <c r="J112" s="158" t="s">
        <v>2200</v>
      </c>
      <c r="K112" s="156" t="s">
        <v>2199</v>
      </c>
      <c r="L112" s="161"/>
      <c r="M112" s="157" t="s">
        <v>1851</v>
      </c>
      <c r="N112" s="160">
        <v>42257</v>
      </c>
    </row>
    <row r="113" spans="1:14" ht="14.1" customHeight="1" thickBot="1" x14ac:dyDescent="0.25">
      <c r="A113" s="158" t="s">
        <v>2211</v>
      </c>
      <c r="B113" s="156" t="s">
        <v>495</v>
      </c>
      <c r="C113" s="156" t="s">
        <v>342</v>
      </c>
      <c r="D113" s="159">
        <v>32172</v>
      </c>
      <c r="E113" s="158">
        <v>1511</v>
      </c>
      <c r="F113" s="156" t="s">
        <v>6</v>
      </c>
      <c r="G113" s="156">
        <v>-40</v>
      </c>
      <c r="H113" s="159">
        <v>42217</v>
      </c>
      <c r="I113" s="156" t="s">
        <v>1854</v>
      </c>
      <c r="J113" s="158" t="s">
        <v>2200</v>
      </c>
      <c r="K113" s="156" t="s">
        <v>2199</v>
      </c>
      <c r="L113" s="156" t="s">
        <v>2210</v>
      </c>
      <c r="M113" s="157" t="s">
        <v>1851</v>
      </c>
      <c r="N113" s="160">
        <v>42257</v>
      </c>
    </row>
    <row r="114" spans="1:14" ht="14.1" customHeight="1" thickBot="1" x14ac:dyDescent="0.25">
      <c r="A114" s="158" t="s">
        <v>2209</v>
      </c>
      <c r="B114" s="156" t="s">
        <v>1187</v>
      </c>
      <c r="C114" s="156" t="s">
        <v>685</v>
      </c>
      <c r="D114" s="159">
        <v>29859</v>
      </c>
      <c r="E114" s="158">
        <v>1173</v>
      </c>
      <c r="F114" s="156" t="s">
        <v>6</v>
      </c>
      <c r="G114" s="156">
        <v>-40</v>
      </c>
      <c r="H114" s="159">
        <v>42250</v>
      </c>
      <c r="I114" s="156" t="s">
        <v>1854</v>
      </c>
      <c r="J114" s="158" t="s">
        <v>2200</v>
      </c>
      <c r="K114" s="156" t="s">
        <v>2199</v>
      </c>
      <c r="L114" s="161"/>
      <c r="M114" s="157" t="s">
        <v>1851</v>
      </c>
      <c r="N114" s="160">
        <v>42257</v>
      </c>
    </row>
    <row r="115" spans="1:14" ht="14.1" customHeight="1" thickBot="1" x14ac:dyDescent="0.25">
      <c r="A115" s="158" t="s">
        <v>2208</v>
      </c>
      <c r="B115" s="156" t="s">
        <v>44</v>
      </c>
      <c r="C115" s="156" t="s">
        <v>2207</v>
      </c>
      <c r="D115" s="159">
        <v>24624</v>
      </c>
      <c r="E115" s="158">
        <v>1377</v>
      </c>
      <c r="F115" s="156" t="s">
        <v>8</v>
      </c>
      <c r="G115" s="156">
        <v>-50</v>
      </c>
      <c r="H115" s="159">
        <v>42250</v>
      </c>
      <c r="I115" s="156" t="s">
        <v>1854</v>
      </c>
      <c r="J115" s="158" t="s">
        <v>2200</v>
      </c>
      <c r="K115" s="156" t="s">
        <v>2199</v>
      </c>
      <c r="L115" s="156" t="s">
        <v>2206</v>
      </c>
      <c r="M115" s="157" t="s">
        <v>1851</v>
      </c>
      <c r="N115" s="160">
        <v>42257</v>
      </c>
    </row>
    <row r="116" spans="1:14" ht="15" customHeight="1" thickBot="1" x14ac:dyDescent="0.25">
      <c r="A116" s="158" t="s">
        <v>2205</v>
      </c>
      <c r="B116" s="156" t="s">
        <v>1171</v>
      </c>
      <c r="C116" s="156" t="s">
        <v>1170</v>
      </c>
      <c r="D116" s="159">
        <v>26812</v>
      </c>
      <c r="E116" s="158">
        <v>949</v>
      </c>
      <c r="F116" s="156" t="s">
        <v>8</v>
      </c>
      <c r="G116" s="156">
        <v>-50</v>
      </c>
      <c r="H116" s="159">
        <v>42248</v>
      </c>
      <c r="I116" s="156" t="s">
        <v>1854</v>
      </c>
      <c r="J116" s="158" t="s">
        <v>2200</v>
      </c>
      <c r="K116" s="156" t="s">
        <v>2199</v>
      </c>
      <c r="L116" s="161"/>
      <c r="M116" s="157" t="s">
        <v>1851</v>
      </c>
      <c r="N116" s="160">
        <v>42257</v>
      </c>
    </row>
    <row r="117" spans="1:14" ht="14.1" customHeight="1" thickBot="1" x14ac:dyDescent="0.25">
      <c r="A117" s="158" t="s">
        <v>2204</v>
      </c>
      <c r="B117" s="156" t="s">
        <v>501</v>
      </c>
      <c r="C117" s="156" t="s">
        <v>2203</v>
      </c>
      <c r="D117" s="159">
        <v>27757</v>
      </c>
      <c r="E117" s="158">
        <v>1518</v>
      </c>
      <c r="F117" s="156" t="s">
        <v>8</v>
      </c>
      <c r="G117" s="156">
        <v>-50</v>
      </c>
      <c r="H117" s="159">
        <v>42217</v>
      </c>
      <c r="I117" s="156" t="s">
        <v>1854</v>
      </c>
      <c r="J117" s="158" t="s">
        <v>2200</v>
      </c>
      <c r="K117" s="156" t="s">
        <v>2199</v>
      </c>
      <c r="L117" s="156" t="s">
        <v>2202</v>
      </c>
      <c r="M117" s="157" t="s">
        <v>1851</v>
      </c>
      <c r="N117" s="160">
        <v>42257</v>
      </c>
    </row>
    <row r="118" spans="1:14" ht="14.1" customHeight="1" thickBot="1" x14ac:dyDescent="0.25">
      <c r="A118" s="158" t="s">
        <v>2201</v>
      </c>
      <c r="B118" s="156" t="s">
        <v>492</v>
      </c>
      <c r="C118" s="156" t="s">
        <v>412</v>
      </c>
      <c r="D118" s="159">
        <v>20722</v>
      </c>
      <c r="E118" s="158">
        <v>1258</v>
      </c>
      <c r="F118" s="156" t="s">
        <v>10</v>
      </c>
      <c r="G118" s="156">
        <v>-60</v>
      </c>
      <c r="H118" s="159">
        <v>42217</v>
      </c>
      <c r="I118" s="156" t="s">
        <v>1854</v>
      </c>
      <c r="J118" s="158" t="s">
        <v>2200</v>
      </c>
      <c r="K118" s="156" t="s">
        <v>2199</v>
      </c>
      <c r="L118" s="156" t="s">
        <v>2198</v>
      </c>
      <c r="M118" s="157" t="s">
        <v>1851</v>
      </c>
      <c r="N118" s="160">
        <v>42258</v>
      </c>
    </row>
    <row r="119" spans="1:14" ht="15" customHeight="1" thickBot="1" x14ac:dyDescent="0.25">
      <c r="A119" s="158" t="s">
        <v>3416</v>
      </c>
      <c r="B119" s="156" t="s">
        <v>445</v>
      </c>
      <c r="C119" s="156" t="s">
        <v>455</v>
      </c>
      <c r="D119" s="159">
        <v>37275</v>
      </c>
      <c r="E119" s="158">
        <v>566</v>
      </c>
      <c r="F119" s="156" t="s">
        <v>24</v>
      </c>
      <c r="G119" s="156">
        <v>-14</v>
      </c>
      <c r="H119" s="159">
        <v>42265</v>
      </c>
      <c r="I119" s="156" t="s">
        <v>1854</v>
      </c>
      <c r="J119" s="158" t="s">
        <v>3417</v>
      </c>
      <c r="K119" s="156" t="s">
        <v>3418</v>
      </c>
      <c r="L119" s="156" t="s">
        <v>3419</v>
      </c>
      <c r="M119" s="157" t="s">
        <v>1851</v>
      </c>
      <c r="N119" s="160">
        <v>42281</v>
      </c>
    </row>
    <row r="120" spans="1:14" ht="14.1" customHeight="1" thickBot="1" x14ac:dyDescent="0.25">
      <c r="A120" s="158" t="s">
        <v>3420</v>
      </c>
      <c r="B120" s="156" t="s">
        <v>445</v>
      </c>
      <c r="C120" s="156" t="s">
        <v>47</v>
      </c>
      <c r="D120" s="159">
        <v>36348</v>
      </c>
      <c r="E120" s="158">
        <v>861</v>
      </c>
      <c r="F120" s="156" t="s">
        <v>21</v>
      </c>
      <c r="G120" s="156">
        <v>-17</v>
      </c>
      <c r="H120" s="159">
        <v>42277</v>
      </c>
      <c r="I120" s="156" t="s">
        <v>1854</v>
      </c>
      <c r="J120" s="158" t="s">
        <v>3417</v>
      </c>
      <c r="K120" s="156" t="s">
        <v>3418</v>
      </c>
      <c r="L120" s="156" t="s">
        <v>2108</v>
      </c>
      <c r="M120" s="157" t="s">
        <v>1851</v>
      </c>
      <c r="N120" s="160">
        <v>42281</v>
      </c>
    </row>
    <row r="121" spans="1:14" ht="14.1" customHeight="1" thickBot="1" x14ac:dyDescent="0.25">
      <c r="A121" s="158" t="s">
        <v>3421</v>
      </c>
      <c r="B121" s="156" t="s">
        <v>3373</v>
      </c>
      <c r="C121" s="156" t="s">
        <v>3372</v>
      </c>
      <c r="D121" s="159">
        <v>35989</v>
      </c>
      <c r="E121" s="158">
        <v>732</v>
      </c>
      <c r="F121" s="156" t="s">
        <v>22</v>
      </c>
      <c r="G121" s="156">
        <v>-18</v>
      </c>
      <c r="H121" s="159">
        <v>42265</v>
      </c>
      <c r="I121" s="156" t="s">
        <v>1854</v>
      </c>
      <c r="J121" s="158" t="s">
        <v>3417</v>
      </c>
      <c r="K121" s="156" t="s">
        <v>3418</v>
      </c>
      <c r="L121" s="161"/>
      <c r="M121" s="157" t="s">
        <v>1851</v>
      </c>
      <c r="N121" s="160">
        <v>42281</v>
      </c>
    </row>
    <row r="122" spans="1:14" ht="14.1" customHeight="1" thickBot="1" x14ac:dyDescent="0.25">
      <c r="A122" s="158" t="s">
        <v>2647</v>
      </c>
      <c r="B122" s="156" t="s">
        <v>384</v>
      </c>
      <c r="C122" s="156" t="s">
        <v>873</v>
      </c>
      <c r="D122" s="159">
        <v>37557</v>
      </c>
      <c r="E122" s="158">
        <v>522</v>
      </c>
      <c r="F122" s="156" t="s">
        <v>24</v>
      </c>
      <c r="G122" s="156">
        <v>-14</v>
      </c>
      <c r="H122" s="159">
        <v>42265</v>
      </c>
      <c r="I122" s="156" t="s">
        <v>1854</v>
      </c>
      <c r="J122" s="158" t="s">
        <v>2645</v>
      </c>
      <c r="K122" s="156" t="s">
        <v>2646</v>
      </c>
      <c r="L122" s="156" t="s">
        <v>2648</v>
      </c>
      <c r="M122" s="157" t="s">
        <v>1851</v>
      </c>
      <c r="N122" s="160">
        <v>42265</v>
      </c>
    </row>
    <row r="123" spans="1:14" ht="15" customHeight="1" thickBot="1" x14ac:dyDescent="0.25">
      <c r="A123" s="158" t="s">
        <v>3422</v>
      </c>
      <c r="B123" s="156" t="s">
        <v>3363</v>
      </c>
      <c r="C123" s="156" t="s">
        <v>3362</v>
      </c>
      <c r="D123" s="159">
        <v>36617</v>
      </c>
      <c r="E123" s="158">
        <v>500</v>
      </c>
      <c r="F123" s="156" t="s">
        <v>16</v>
      </c>
      <c r="G123" s="156">
        <v>-16</v>
      </c>
      <c r="H123" s="159">
        <v>42274</v>
      </c>
      <c r="I123" s="156" t="s">
        <v>1854</v>
      </c>
      <c r="J123" s="158" t="s">
        <v>2645</v>
      </c>
      <c r="K123" s="156" t="s">
        <v>2646</v>
      </c>
      <c r="L123" s="161"/>
      <c r="M123" s="157" t="s">
        <v>1851</v>
      </c>
      <c r="N123" s="160">
        <v>42274</v>
      </c>
    </row>
    <row r="124" spans="1:14" ht="14.1" customHeight="1" thickBot="1" x14ac:dyDescent="0.25">
      <c r="A124" s="158" t="s">
        <v>3423</v>
      </c>
      <c r="B124" s="156" t="s">
        <v>384</v>
      </c>
      <c r="C124" s="156" t="s">
        <v>406</v>
      </c>
      <c r="D124" s="159">
        <v>36612</v>
      </c>
      <c r="E124" s="158">
        <v>500</v>
      </c>
      <c r="F124" s="156" t="s">
        <v>16</v>
      </c>
      <c r="G124" s="156">
        <v>-16</v>
      </c>
      <c r="H124" s="159">
        <v>42278</v>
      </c>
      <c r="I124" s="156" t="s">
        <v>1854</v>
      </c>
      <c r="J124" s="158" t="s">
        <v>2645</v>
      </c>
      <c r="K124" s="156" t="s">
        <v>2646</v>
      </c>
      <c r="L124" s="161"/>
      <c r="M124" s="157" t="s">
        <v>1851</v>
      </c>
      <c r="N124" s="160">
        <v>42278</v>
      </c>
    </row>
    <row r="125" spans="1:14" ht="14.1" customHeight="1" thickBot="1" x14ac:dyDescent="0.25">
      <c r="A125" s="158" t="s">
        <v>2649</v>
      </c>
      <c r="B125" s="156" t="s">
        <v>405</v>
      </c>
      <c r="C125" s="156" t="s">
        <v>406</v>
      </c>
      <c r="D125" s="159">
        <v>34733</v>
      </c>
      <c r="E125" s="158">
        <v>908</v>
      </c>
      <c r="F125" s="156" t="s">
        <v>6</v>
      </c>
      <c r="G125" s="156">
        <v>-21</v>
      </c>
      <c r="H125" s="159">
        <v>42261</v>
      </c>
      <c r="I125" s="156" t="s">
        <v>1854</v>
      </c>
      <c r="J125" s="158" t="s">
        <v>2645</v>
      </c>
      <c r="K125" s="156" t="s">
        <v>2646</v>
      </c>
      <c r="L125" s="156" t="s">
        <v>1959</v>
      </c>
      <c r="M125" s="157" t="s">
        <v>1851</v>
      </c>
      <c r="N125" s="160">
        <v>42265</v>
      </c>
    </row>
    <row r="126" spans="1:14" ht="15" customHeight="1" thickBot="1" x14ac:dyDescent="0.25">
      <c r="A126" s="158" t="s">
        <v>2650</v>
      </c>
      <c r="B126" s="156" t="s">
        <v>411</v>
      </c>
      <c r="C126" s="156" t="s">
        <v>412</v>
      </c>
      <c r="D126" s="159">
        <v>24335</v>
      </c>
      <c r="E126" s="158">
        <v>1043</v>
      </c>
      <c r="F126" s="156" t="s">
        <v>8</v>
      </c>
      <c r="G126" s="156">
        <v>-50</v>
      </c>
      <c r="H126" s="159">
        <v>42207</v>
      </c>
      <c r="I126" s="156" t="s">
        <v>1854</v>
      </c>
      <c r="J126" s="158" t="s">
        <v>2645</v>
      </c>
      <c r="K126" s="156" t="s">
        <v>2646</v>
      </c>
      <c r="L126" s="156" t="s">
        <v>2651</v>
      </c>
      <c r="M126" s="157" t="s">
        <v>1851</v>
      </c>
      <c r="N126" s="160">
        <v>42265</v>
      </c>
    </row>
    <row r="127" spans="1:14" ht="14.1" customHeight="1" thickBot="1" x14ac:dyDescent="0.25">
      <c r="A127" s="158" t="s">
        <v>2652</v>
      </c>
      <c r="B127" s="156" t="s">
        <v>401</v>
      </c>
      <c r="C127" s="156" t="s">
        <v>402</v>
      </c>
      <c r="D127" s="159">
        <v>9916</v>
      </c>
      <c r="E127" s="158">
        <v>517</v>
      </c>
      <c r="F127" s="156" t="s">
        <v>258</v>
      </c>
      <c r="G127" s="156" t="s">
        <v>2653</v>
      </c>
      <c r="H127" s="159">
        <v>42264</v>
      </c>
      <c r="I127" s="156" t="s">
        <v>1854</v>
      </c>
      <c r="J127" s="158" t="s">
        <v>2645</v>
      </c>
      <c r="K127" s="156" t="s">
        <v>2646</v>
      </c>
      <c r="L127" s="156" t="s">
        <v>2654</v>
      </c>
      <c r="M127" s="157" t="s">
        <v>1851</v>
      </c>
      <c r="N127" s="160">
        <v>42265</v>
      </c>
    </row>
    <row r="128" spans="1:14" ht="14.1" customHeight="1" thickBot="1" x14ac:dyDescent="0.25">
      <c r="A128" s="158" t="s">
        <v>2197</v>
      </c>
      <c r="B128" s="156" t="s">
        <v>422</v>
      </c>
      <c r="C128" s="156" t="s">
        <v>2196</v>
      </c>
      <c r="D128" s="159">
        <v>26815</v>
      </c>
      <c r="E128" s="158">
        <v>800</v>
      </c>
      <c r="F128" s="156" t="s">
        <v>8</v>
      </c>
      <c r="G128" s="156">
        <v>-50</v>
      </c>
      <c r="H128" s="159">
        <v>42237</v>
      </c>
      <c r="I128" s="156" t="s">
        <v>1854</v>
      </c>
      <c r="J128" s="158" t="s">
        <v>2192</v>
      </c>
      <c r="K128" s="156" t="s">
        <v>2191</v>
      </c>
      <c r="L128" s="156" t="s">
        <v>2195</v>
      </c>
      <c r="M128" s="157" t="s">
        <v>1851</v>
      </c>
      <c r="N128" s="160">
        <v>42257</v>
      </c>
    </row>
    <row r="129" spans="1:14" ht="14.1" customHeight="1" thickBot="1" x14ac:dyDescent="0.25">
      <c r="A129" s="158" t="s">
        <v>2194</v>
      </c>
      <c r="B129" s="156" t="s">
        <v>395</v>
      </c>
      <c r="C129" s="156" t="s">
        <v>2193</v>
      </c>
      <c r="D129" s="159">
        <v>19688</v>
      </c>
      <c r="E129" s="158">
        <v>500</v>
      </c>
      <c r="F129" s="156" t="s">
        <v>27</v>
      </c>
      <c r="G129" s="156">
        <v>-70</v>
      </c>
      <c r="H129" s="159">
        <v>42207</v>
      </c>
      <c r="I129" s="156" t="s">
        <v>1854</v>
      </c>
      <c r="J129" s="158" t="s">
        <v>2192</v>
      </c>
      <c r="K129" s="156" t="s">
        <v>2191</v>
      </c>
      <c r="L129" s="156" t="s">
        <v>2190</v>
      </c>
      <c r="M129" s="157" t="s">
        <v>1851</v>
      </c>
      <c r="N129" s="160">
        <v>42257</v>
      </c>
    </row>
    <row r="130" spans="1:14" ht="15" customHeight="1" thickBot="1" x14ac:dyDescent="0.25">
      <c r="A130" s="158" t="s">
        <v>2189</v>
      </c>
      <c r="B130" s="156" t="s">
        <v>1176</v>
      </c>
      <c r="C130" s="156" t="s">
        <v>1170</v>
      </c>
      <c r="D130" s="159">
        <v>26218</v>
      </c>
      <c r="E130" s="158">
        <v>1562</v>
      </c>
      <c r="F130" s="156" t="s">
        <v>8</v>
      </c>
      <c r="G130" s="156">
        <v>-50</v>
      </c>
      <c r="H130" s="159">
        <v>42248</v>
      </c>
      <c r="I130" s="156" t="s">
        <v>1854</v>
      </c>
      <c r="J130" s="158" t="s">
        <v>2188</v>
      </c>
      <c r="K130" s="156" t="s">
        <v>2187</v>
      </c>
      <c r="L130" s="161"/>
      <c r="M130" s="157" t="s">
        <v>1851</v>
      </c>
      <c r="N130" s="160">
        <v>42250</v>
      </c>
    </row>
    <row r="131" spans="1:14" ht="14.1" customHeight="1" thickBot="1" x14ac:dyDescent="0.25">
      <c r="A131" s="158" t="s">
        <v>3424</v>
      </c>
      <c r="B131" s="156" t="s">
        <v>3261</v>
      </c>
      <c r="C131" s="156" t="s">
        <v>166</v>
      </c>
      <c r="D131" s="159">
        <v>36572</v>
      </c>
      <c r="E131" s="158">
        <v>500</v>
      </c>
      <c r="F131" s="156" t="s">
        <v>16</v>
      </c>
      <c r="G131" s="156">
        <v>-16</v>
      </c>
      <c r="H131" s="159">
        <v>42267</v>
      </c>
      <c r="I131" s="156" t="s">
        <v>1854</v>
      </c>
      <c r="J131" s="158" t="s">
        <v>3425</v>
      </c>
      <c r="K131" s="156" t="s">
        <v>3426</v>
      </c>
      <c r="L131" s="161"/>
      <c r="M131" s="157" t="s">
        <v>1851</v>
      </c>
      <c r="N131" s="160">
        <v>42276</v>
      </c>
    </row>
    <row r="132" spans="1:14" ht="14.1" customHeight="1" thickBot="1" x14ac:dyDescent="0.25">
      <c r="A132" s="158" t="s">
        <v>3427</v>
      </c>
      <c r="B132" s="156" t="s">
        <v>3217</v>
      </c>
      <c r="C132" s="156" t="s">
        <v>120</v>
      </c>
      <c r="D132" s="159">
        <v>39824</v>
      </c>
      <c r="E132" s="158">
        <v>500</v>
      </c>
      <c r="F132" s="156" t="s">
        <v>40</v>
      </c>
      <c r="G132" s="156">
        <v>-11</v>
      </c>
      <c r="H132" s="159">
        <v>42282</v>
      </c>
      <c r="I132" s="156" t="s">
        <v>1854</v>
      </c>
      <c r="J132" s="158" t="s">
        <v>2177</v>
      </c>
      <c r="K132" s="156" t="s">
        <v>2176</v>
      </c>
      <c r="L132" s="161"/>
      <c r="M132" s="157" t="s">
        <v>1851</v>
      </c>
      <c r="N132" s="160">
        <v>42289</v>
      </c>
    </row>
    <row r="133" spans="1:14" ht="15" customHeight="1" thickBot="1" x14ac:dyDescent="0.25">
      <c r="A133" s="158" t="s">
        <v>3428</v>
      </c>
      <c r="B133" s="156" t="s">
        <v>3301</v>
      </c>
      <c r="C133" s="156" t="s">
        <v>1907</v>
      </c>
      <c r="D133" s="159">
        <v>39705</v>
      </c>
      <c r="E133" s="158">
        <v>500</v>
      </c>
      <c r="F133" s="156" t="s">
        <v>40</v>
      </c>
      <c r="G133" s="156">
        <v>-11</v>
      </c>
      <c r="H133" s="159">
        <v>42282</v>
      </c>
      <c r="I133" s="156" t="s">
        <v>1854</v>
      </c>
      <c r="J133" s="158" t="s">
        <v>2177</v>
      </c>
      <c r="K133" s="156" t="s">
        <v>2176</v>
      </c>
      <c r="L133" s="161"/>
      <c r="M133" s="157" t="s">
        <v>1851</v>
      </c>
      <c r="N133" s="160">
        <v>42289</v>
      </c>
    </row>
    <row r="134" spans="1:14" ht="14.1" customHeight="1" thickBot="1" x14ac:dyDescent="0.25">
      <c r="A134" s="158" t="s">
        <v>2186</v>
      </c>
      <c r="B134" s="156" t="s">
        <v>106</v>
      </c>
      <c r="C134" s="156" t="s">
        <v>104</v>
      </c>
      <c r="D134" s="159">
        <v>39603</v>
      </c>
      <c r="E134" s="158">
        <v>500</v>
      </c>
      <c r="F134" s="156" t="s">
        <v>40</v>
      </c>
      <c r="G134" s="156">
        <v>-11</v>
      </c>
      <c r="H134" s="159">
        <v>42249</v>
      </c>
      <c r="I134" s="156" t="s">
        <v>1854</v>
      </c>
      <c r="J134" s="158" t="s">
        <v>2177</v>
      </c>
      <c r="K134" s="156" t="s">
        <v>2176</v>
      </c>
      <c r="L134" s="156" t="s">
        <v>2185</v>
      </c>
      <c r="M134" s="157" t="s">
        <v>1851</v>
      </c>
      <c r="N134" s="160">
        <v>42249</v>
      </c>
    </row>
    <row r="135" spans="1:14" ht="14.1" customHeight="1" thickBot="1" x14ac:dyDescent="0.25">
      <c r="A135" s="158" t="s">
        <v>2184</v>
      </c>
      <c r="B135" s="156" t="s">
        <v>106</v>
      </c>
      <c r="C135" s="156" t="s">
        <v>140</v>
      </c>
      <c r="D135" s="159">
        <v>38743</v>
      </c>
      <c r="E135" s="158">
        <v>633</v>
      </c>
      <c r="F135" s="156" t="s">
        <v>36</v>
      </c>
      <c r="G135" s="156">
        <v>-11</v>
      </c>
      <c r="H135" s="159">
        <v>42249</v>
      </c>
      <c r="I135" s="156" t="s">
        <v>1854</v>
      </c>
      <c r="J135" s="158" t="s">
        <v>2177</v>
      </c>
      <c r="K135" s="156" t="s">
        <v>2176</v>
      </c>
      <c r="L135" s="156" t="s">
        <v>2183</v>
      </c>
      <c r="M135" s="157" t="s">
        <v>1851</v>
      </c>
      <c r="N135" s="160">
        <v>42249</v>
      </c>
    </row>
    <row r="136" spans="1:14" ht="14.1" customHeight="1" thickBot="1" x14ac:dyDescent="0.25">
      <c r="A136" s="158" t="s">
        <v>2182</v>
      </c>
      <c r="B136" s="156" t="s">
        <v>475</v>
      </c>
      <c r="C136" s="156" t="s">
        <v>476</v>
      </c>
      <c r="D136" s="159">
        <v>37798</v>
      </c>
      <c r="E136" s="158">
        <v>754</v>
      </c>
      <c r="F136" s="156" t="s">
        <v>17</v>
      </c>
      <c r="G136" s="156">
        <v>-13</v>
      </c>
      <c r="H136" s="159">
        <v>42250</v>
      </c>
      <c r="I136" s="156" t="s">
        <v>1854</v>
      </c>
      <c r="J136" s="158" t="s">
        <v>2177</v>
      </c>
      <c r="K136" s="156" t="s">
        <v>2176</v>
      </c>
      <c r="L136" s="156" t="s">
        <v>2181</v>
      </c>
      <c r="M136" s="157" t="s">
        <v>1851</v>
      </c>
      <c r="N136" s="160">
        <v>42250</v>
      </c>
    </row>
    <row r="137" spans="1:14" ht="15" customHeight="1" thickBot="1" x14ac:dyDescent="0.25">
      <c r="A137" s="158" t="s">
        <v>2180</v>
      </c>
      <c r="B137" s="156" t="s">
        <v>106</v>
      </c>
      <c r="C137" s="156" t="s">
        <v>469</v>
      </c>
      <c r="D137" s="159">
        <v>37731</v>
      </c>
      <c r="E137" s="158">
        <v>791</v>
      </c>
      <c r="F137" s="156" t="s">
        <v>17</v>
      </c>
      <c r="G137" s="156">
        <v>-13</v>
      </c>
      <c r="H137" s="159">
        <v>42249</v>
      </c>
      <c r="I137" s="156" t="s">
        <v>1854</v>
      </c>
      <c r="J137" s="158" t="s">
        <v>2177</v>
      </c>
      <c r="K137" s="156" t="s">
        <v>2176</v>
      </c>
      <c r="L137" s="156" t="s">
        <v>2179</v>
      </c>
      <c r="M137" s="157" t="s">
        <v>1851</v>
      </c>
      <c r="N137" s="160">
        <v>42249</v>
      </c>
    </row>
    <row r="138" spans="1:14" ht="14.1" customHeight="1" thickBot="1" x14ac:dyDescent="0.25">
      <c r="A138" s="158" t="s">
        <v>2178</v>
      </c>
      <c r="B138" s="156" t="s">
        <v>82</v>
      </c>
      <c r="C138" s="156" t="s">
        <v>885</v>
      </c>
      <c r="D138" s="159">
        <v>37741</v>
      </c>
      <c r="E138" s="158">
        <v>670</v>
      </c>
      <c r="F138" s="156" t="s">
        <v>17</v>
      </c>
      <c r="G138" s="156">
        <v>-13</v>
      </c>
      <c r="H138" s="159">
        <v>42256</v>
      </c>
      <c r="I138" s="156" t="s">
        <v>1854</v>
      </c>
      <c r="J138" s="158" t="s">
        <v>2177</v>
      </c>
      <c r="K138" s="156" t="s">
        <v>2176</v>
      </c>
      <c r="L138" s="156" t="s">
        <v>2167</v>
      </c>
      <c r="M138" s="157" t="s">
        <v>1851</v>
      </c>
      <c r="N138" s="160">
        <v>42256</v>
      </c>
    </row>
    <row r="139" spans="1:14" ht="14.1" customHeight="1" thickBot="1" x14ac:dyDescent="0.25">
      <c r="A139" s="158" t="s">
        <v>2655</v>
      </c>
      <c r="B139" s="156" t="s">
        <v>2656</v>
      </c>
      <c r="C139" s="156" t="s">
        <v>342</v>
      </c>
      <c r="D139" s="159">
        <v>36810</v>
      </c>
      <c r="E139" s="158">
        <v>500</v>
      </c>
      <c r="F139" s="156" t="s">
        <v>16</v>
      </c>
      <c r="G139" s="156">
        <v>-16</v>
      </c>
      <c r="H139" s="159">
        <v>42266</v>
      </c>
      <c r="I139" s="156" t="s">
        <v>1854</v>
      </c>
      <c r="J139" s="158" t="s">
        <v>2177</v>
      </c>
      <c r="K139" s="156" t="s">
        <v>2176</v>
      </c>
      <c r="L139" s="161"/>
      <c r="M139" s="157" t="s">
        <v>1851</v>
      </c>
      <c r="N139" s="160">
        <v>42266</v>
      </c>
    </row>
    <row r="140" spans="1:14" ht="15" customHeight="1" thickBot="1" x14ac:dyDescent="0.25">
      <c r="A140" s="158" t="s">
        <v>2175</v>
      </c>
      <c r="B140" s="156" t="s">
        <v>144</v>
      </c>
      <c r="C140" s="156" t="s">
        <v>13</v>
      </c>
      <c r="D140" s="159">
        <v>31920</v>
      </c>
      <c r="E140" s="158">
        <v>798</v>
      </c>
      <c r="F140" s="156" t="s">
        <v>6</v>
      </c>
      <c r="G140" s="156">
        <v>-40</v>
      </c>
      <c r="H140" s="159">
        <v>42225</v>
      </c>
      <c r="I140" s="156" t="s">
        <v>1854</v>
      </c>
      <c r="J140" s="158" t="s">
        <v>2171</v>
      </c>
      <c r="K140" s="156" t="s">
        <v>2170</v>
      </c>
      <c r="L140" s="156" t="s">
        <v>1898</v>
      </c>
      <c r="M140" s="157" t="s">
        <v>1851</v>
      </c>
      <c r="N140" s="160">
        <v>42261</v>
      </c>
    </row>
    <row r="141" spans="1:14" ht="14.1" customHeight="1" thickBot="1" x14ac:dyDescent="0.25">
      <c r="A141" s="158" t="s">
        <v>2174</v>
      </c>
      <c r="B141" s="156" t="s">
        <v>133</v>
      </c>
      <c r="C141" s="156" t="s">
        <v>61</v>
      </c>
      <c r="D141" s="159">
        <v>32045</v>
      </c>
      <c r="E141" s="158">
        <v>1666</v>
      </c>
      <c r="F141" s="156" t="s">
        <v>6</v>
      </c>
      <c r="G141" s="156">
        <v>-40</v>
      </c>
      <c r="H141" s="159">
        <v>42225</v>
      </c>
      <c r="I141" s="156" t="s">
        <v>1854</v>
      </c>
      <c r="J141" s="158" t="s">
        <v>2171</v>
      </c>
      <c r="K141" s="156" t="s">
        <v>2170</v>
      </c>
      <c r="L141" s="156" t="s">
        <v>2173</v>
      </c>
      <c r="M141" s="157" t="s">
        <v>1851</v>
      </c>
      <c r="N141" s="160">
        <v>42261</v>
      </c>
    </row>
    <row r="142" spans="1:14" ht="14.1" customHeight="1" thickBot="1" x14ac:dyDescent="0.25">
      <c r="A142" s="158" t="s">
        <v>2172</v>
      </c>
      <c r="B142" s="156" t="s">
        <v>1175</v>
      </c>
      <c r="C142" s="156" t="s">
        <v>680</v>
      </c>
      <c r="D142" s="159">
        <v>17390</v>
      </c>
      <c r="E142" s="158">
        <v>807</v>
      </c>
      <c r="F142" s="156" t="s">
        <v>27</v>
      </c>
      <c r="G142" s="156">
        <v>-70</v>
      </c>
      <c r="H142" s="159">
        <v>42225</v>
      </c>
      <c r="I142" s="156" t="s">
        <v>1854</v>
      </c>
      <c r="J142" s="158" t="s">
        <v>2171</v>
      </c>
      <c r="K142" s="156" t="s">
        <v>2170</v>
      </c>
      <c r="L142" s="161"/>
      <c r="M142" s="157" t="s">
        <v>1851</v>
      </c>
      <c r="N142" s="160">
        <v>42262</v>
      </c>
    </row>
    <row r="143" spans="1:14" ht="14.1" customHeight="1" thickBot="1" x14ac:dyDescent="0.25">
      <c r="A143" s="158" t="s">
        <v>2473</v>
      </c>
      <c r="B143" s="156" t="s">
        <v>499</v>
      </c>
      <c r="C143" s="156" t="s">
        <v>406</v>
      </c>
      <c r="D143" s="159">
        <v>39152</v>
      </c>
      <c r="E143" s="158">
        <v>500</v>
      </c>
      <c r="F143" s="156" t="s">
        <v>40</v>
      </c>
      <c r="G143" s="156">
        <v>-11</v>
      </c>
      <c r="H143" s="159">
        <v>42263</v>
      </c>
      <c r="I143" s="156" t="s">
        <v>1854</v>
      </c>
      <c r="J143" s="158" t="s">
        <v>2157</v>
      </c>
      <c r="K143" s="156" t="s">
        <v>2156</v>
      </c>
      <c r="L143" s="161"/>
      <c r="M143" s="157" t="s">
        <v>1851</v>
      </c>
      <c r="N143" s="160">
        <v>42264</v>
      </c>
    </row>
    <row r="144" spans="1:14" ht="15" customHeight="1" thickBot="1" x14ac:dyDescent="0.25">
      <c r="A144" s="158" t="s">
        <v>2474</v>
      </c>
      <c r="B144" s="156" t="s">
        <v>2475</v>
      </c>
      <c r="C144" s="156" t="s">
        <v>486</v>
      </c>
      <c r="D144" s="159">
        <v>39061</v>
      </c>
      <c r="E144" s="158">
        <v>500</v>
      </c>
      <c r="F144" s="156" t="s">
        <v>36</v>
      </c>
      <c r="G144" s="156">
        <v>-11</v>
      </c>
      <c r="H144" s="159">
        <v>42264</v>
      </c>
      <c r="I144" s="156" t="s">
        <v>1854</v>
      </c>
      <c r="J144" s="158" t="s">
        <v>2157</v>
      </c>
      <c r="K144" s="156" t="s">
        <v>2156</v>
      </c>
      <c r="L144" s="161"/>
      <c r="M144" s="157" t="s">
        <v>1851</v>
      </c>
      <c r="N144" s="160">
        <v>42264</v>
      </c>
    </row>
    <row r="145" spans="1:14" ht="14.1" customHeight="1" thickBot="1" x14ac:dyDescent="0.25">
      <c r="A145" s="158" t="s">
        <v>2476</v>
      </c>
      <c r="B145" s="156" t="s">
        <v>2477</v>
      </c>
      <c r="C145" s="156" t="s">
        <v>2478</v>
      </c>
      <c r="D145" s="159">
        <v>38736</v>
      </c>
      <c r="E145" s="158">
        <v>500</v>
      </c>
      <c r="F145" s="156" t="s">
        <v>36</v>
      </c>
      <c r="G145" s="156">
        <v>-11</v>
      </c>
      <c r="H145" s="159">
        <v>42264</v>
      </c>
      <c r="I145" s="156" t="s">
        <v>1854</v>
      </c>
      <c r="J145" s="158" t="s">
        <v>2157</v>
      </c>
      <c r="K145" s="156" t="s">
        <v>2156</v>
      </c>
      <c r="L145" s="161"/>
      <c r="M145" s="157" t="s">
        <v>1851</v>
      </c>
      <c r="N145" s="160">
        <v>42264</v>
      </c>
    </row>
    <row r="146" spans="1:14" ht="14.1" customHeight="1" thickBot="1" x14ac:dyDescent="0.25">
      <c r="A146" s="158" t="s">
        <v>2479</v>
      </c>
      <c r="B146" s="156" t="s">
        <v>2480</v>
      </c>
      <c r="C146" s="156" t="s">
        <v>2481</v>
      </c>
      <c r="D146" s="159">
        <v>38332</v>
      </c>
      <c r="E146" s="158">
        <v>500</v>
      </c>
      <c r="F146" s="156" t="s">
        <v>15</v>
      </c>
      <c r="G146" s="156">
        <v>-12</v>
      </c>
      <c r="H146" s="159">
        <v>42264</v>
      </c>
      <c r="I146" s="156" t="s">
        <v>1854</v>
      </c>
      <c r="J146" s="158" t="s">
        <v>2157</v>
      </c>
      <c r="K146" s="156" t="s">
        <v>2156</v>
      </c>
      <c r="L146" s="161"/>
      <c r="M146" s="157" t="s">
        <v>1851</v>
      </c>
      <c r="N146" s="160">
        <v>42264</v>
      </c>
    </row>
    <row r="147" spans="1:14" ht="15" customHeight="1" thickBot="1" x14ac:dyDescent="0.25">
      <c r="A147" s="158" t="s">
        <v>2482</v>
      </c>
      <c r="B147" s="156" t="s">
        <v>2483</v>
      </c>
      <c r="C147" s="156" t="s">
        <v>173</v>
      </c>
      <c r="D147" s="159">
        <v>38264</v>
      </c>
      <c r="E147" s="158">
        <v>500</v>
      </c>
      <c r="F147" s="156" t="s">
        <v>15</v>
      </c>
      <c r="G147" s="156">
        <v>-12</v>
      </c>
      <c r="H147" s="159">
        <v>42264</v>
      </c>
      <c r="I147" s="156" t="s">
        <v>1854</v>
      </c>
      <c r="J147" s="158" t="s">
        <v>2157</v>
      </c>
      <c r="K147" s="156" t="s">
        <v>2156</v>
      </c>
      <c r="L147" s="161"/>
      <c r="M147" s="157" t="s">
        <v>1851</v>
      </c>
      <c r="N147" s="160">
        <v>42264</v>
      </c>
    </row>
    <row r="148" spans="1:14" ht="14.1" customHeight="1" thickBot="1" x14ac:dyDescent="0.25">
      <c r="A148" s="158" t="s">
        <v>2169</v>
      </c>
      <c r="B148" s="156" t="s">
        <v>1173</v>
      </c>
      <c r="C148" s="156" t="s">
        <v>69</v>
      </c>
      <c r="D148" s="159">
        <v>37985</v>
      </c>
      <c r="E148" s="158">
        <v>500</v>
      </c>
      <c r="F148" s="156" t="s">
        <v>17</v>
      </c>
      <c r="G148" s="156">
        <v>-13</v>
      </c>
      <c r="H148" s="159">
        <v>42261</v>
      </c>
      <c r="I148" s="156" t="s">
        <v>1854</v>
      </c>
      <c r="J148" s="158" t="s">
        <v>2157</v>
      </c>
      <c r="K148" s="156" t="s">
        <v>2156</v>
      </c>
      <c r="L148" s="161"/>
      <c r="M148" s="157" t="s">
        <v>1851</v>
      </c>
      <c r="N148" s="160">
        <v>42262</v>
      </c>
    </row>
    <row r="149" spans="1:14" ht="14.1" customHeight="1" thickBot="1" x14ac:dyDescent="0.25">
      <c r="A149" s="158" t="s">
        <v>2484</v>
      </c>
      <c r="B149" s="156" t="s">
        <v>2485</v>
      </c>
      <c r="C149" s="156" t="s">
        <v>173</v>
      </c>
      <c r="D149" s="159">
        <v>37546</v>
      </c>
      <c r="E149" s="158">
        <v>500</v>
      </c>
      <c r="F149" s="156" t="s">
        <v>24</v>
      </c>
      <c r="G149" s="156">
        <v>-14</v>
      </c>
      <c r="H149" s="159">
        <v>42264</v>
      </c>
      <c r="I149" s="156" t="s">
        <v>1854</v>
      </c>
      <c r="J149" s="158" t="s">
        <v>2157</v>
      </c>
      <c r="K149" s="156" t="s">
        <v>2156</v>
      </c>
      <c r="L149" s="161"/>
      <c r="M149" s="157" t="s">
        <v>1851</v>
      </c>
      <c r="N149" s="160">
        <v>42264</v>
      </c>
    </row>
    <row r="150" spans="1:14" ht="14.1" customHeight="1" thickBot="1" x14ac:dyDescent="0.25">
      <c r="A150" s="158" t="s">
        <v>2168</v>
      </c>
      <c r="B150" s="156" t="s">
        <v>110</v>
      </c>
      <c r="C150" s="156" t="s">
        <v>480</v>
      </c>
      <c r="D150" s="159">
        <v>37299</v>
      </c>
      <c r="E150" s="158">
        <v>904</v>
      </c>
      <c r="F150" s="156" t="s">
        <v>24</v>
      </c>
      <c r="G150" s="156">
        <v>-14</v>
      </c>
      <c r="H150" s="159">
        <v>42262</v>
      </c>
      <c r="I150" s="156" t="s">
        <v>1854</v>
      </c>
      <c r="J150" s="158" t="s">
        <v>2157</v>
      </c>
      <c r="K150" s="156" t="s">
        <v>2156</v>
      </c>
      <c r="L150" s="156" t="s">
        <v>2167</v>
      </c>
      <c r="M150" s="157" t="s">
        <v>1851</v>
      </c>
      <c r="N150" s="160">
        <v>42262</v>
      </c>
    </row>
    <row r="151" spans="1:14" ht="15" customHeight="1" thickBot="1" x14ac:dyDescent="0.25">
      <c r="A151" s="158" t="s">
        <v>2166</v>
      </c>
      <c r="B151" s="156" t="s">
        <v>178</v>
      </c>
      <c r="C151" s="156" t="s">
        <v>120</v>
      </c>
      <c r="D151" s="159">
        <v>36970</v>
      </c>
      <c r="E151" s="158">
        <v>624</v>
      </c>
      <c r="F151" s="156" t="s">
        <v>14</v>
      </c>
      <c r="G151" s="156">
        <v>-15</v>
      </c>
      <c r="H151" s="159">
        <v>42261</v>
      </c>
      <c r="I151" s="156" t="s">
        <v>1854</v>
      </c>
      <c r="J151" s="158" t="s">
        <v>2157</v>
      </c>
      <c r="K151" s="156" t="s">
        <v>2156</v>
      </c>
      <c r="L151" s="156" t="s">
        <v>2003</v>
      </c>
      <c r="M151" s="157" t="s">
        <v>1851</v>
      </c>
      <c r="N151" s="160">
        <v>42262</v>
      </c>
    </row>
    <row r="152" spans="1:14" ht="14.1" customHeight="1" thickBot="1" x14ac:dyDescent="0.25">
      <c r="A152" s="158" t="s">
        <v>2486</v>
      </c>
      <c r="B152" s="156" t="s">
        <v>2487</v>
      </c>
      <c r="C152" s="156" t="s">
        <v>66</v>
      </c>
      <c r="D152" s="159">
        <v>37210</v>
      </c>
      <c r="E152" s="158">
        <v>500</v>
      </c>
      <c r="F152" s="156" t="s">
        <v>14</v>
      </c>
      <c r="G152" s="156">
        <v>-15</v>
      </c>
      <c r="H152" s="159">
        <v>42263</v>
      </c>
      <c r="I152" s="156" t="s">
        <v>1854</v>
      </c>
      <c r="J152" s="158" t="s">
        <v>2157</v>
      </c>
      <c r="K152" s="156" t="s">
        <v>2156</v>
      </c>
      <c r="L152" s="161"/>
      <c r="M152" s="157" t="s">
        <v>1851</v>
      </c>
      <c r="N152" s="160">
        <v>42264</v>
      </c>
    </row>
    <row r="153" spans="1:14" ht="14.1" customHeight="1" thickBot="1" x14ac:dyDescent="0.25">
      <c r="A153" s="158" t="s">
        <v>2165</v>
      </c>
      <c r="B153" s="156" t="s">
        <v>1181</v>
      </c>
      <c r="C153" s="156" t="s">
        <v>1180</v>
      </c>
      <c r="D153" s="159">
        <v>36909</v>
      </c>
      <c r="E153" s="158">
        <v>500</v>
      </c>
      <c r="F153" s="156" t="s">
        <v>14</v>
      </c>
      <c r="G153" s="156">
        <v>-15</v>
      </c>
      <c r="H153" s="159">
        <v>42261</v>
      </c>
      <c r="I153" s="156" t="s">
        <v>1854</v>
      </c>
      <c r="J153" s="158" t="s">
        <v>2157</v>
      </c>
      <c r="K153" s="156" t="s">
        <v>2156</v>
      </c>
      <c r="L153" s="161"/>
      <c r="M153" s="157" t="s">
        <v>1851</v>
      </c>
      <c r="N153" s="160">
        <v>42262</v>
      </c>
    </row>
    <row r="154" spans="1:14" ht="12" customHeight="1" thickBot="1" x14ac:dyDescent="0.25">
      <c r="A154" s="158" t="s">
        <v>2164</v>
      </c>
      <c r="B154" s="156" t="s">
        <v>470</v>
      </c>
      <c r="C154" s="156" t="s">
        <v>23</v>
      </c>
      <c r="D154" s="159">
        <v>36563</v>
      </c>
      <c r="E154" s="158">
        <v>1105</v>
      </c>
      <c r="F154" s="156" t="s">
        <v>16</v>
      </c>
      <c r="G154" s="156">
        <v>-16</v>
      </c>
      <c r="H154" s="159">
        <v>42261</v>
      </c>
      <c r="I154" s="156" t="s">
        <v>1854</v>
      </c>
      <c r="J154" s="158" t="s">
        <v>2157</v>
      </c>
      <c r="K154" s="156" t="s">
        <v>2156</v>
      </c>
      <c r="L154" s="156" t="s">
        <v>2163</v>
      </c>
      <c r="M154" s="157" t="s">
        <v>1851</v>
      </c>
      <c r="N154" s="160">
        <v>42262</v>
      </c>
    </row>
    <row r="155" spans="1:14" ht="14.1" customHeight="1" thickBot="1" x14ac:dyDescent="0.25">
      <c r="A155" s="162" t="s">
        <v>2162</v>
      </c>
      <c r="B155" s="163" t="s">
        <v>110</v>
      </c>
      <c r="C155" s="163" t="s">
        <v>67</v>
      </c>
      <c r="D155" s="164">
        <v>36561</v>
      </c>
      <c r="E155" s="162">
        <v>935</v>
      </c>
      <c r="F155" s="163" t="s">
        <v>16</v>
      </c>
      <c r="G155" s="163">
        <v>-16</v>
      </c>
      <c r="H155" s="164">
        <v>42262</v>
      </c>
      <c r="I155" s="163" t="s">
        <v>1854</v>
      </c>
      <c r="J155" s="162" t="s">
        <v>2157</v>
      </c>
      <c r="K155" s="163" t="s">
        <v>2156</v>
      </c>
      <c r="L155" s="163" t="s">
        <v>2161</v>
      </c>
      <c r="M155" s="165" t="s">
        <v>1851</v>
      </c>
      <c r="N155" s="166">
        <v>42262</v>
      </c>
    </row>
    <row r="156" spans="1:14" ht="14.1" customHeight="1" thickBot="1" x14ac:dyDescent="0.25">
      <c r="A156" s="158" t="s">
        <v>2160</v>
      </c>
      <c r="B156" s="156" t="s">
        <v>175</v>
      </c>
      <c r="C156" s="156" t="s">
        <v>174</v>
      </c>
      <c r="D156" s="159">
        <v>36197</v>
      </c>
      <c r="E156" s="158">
        <v>889</v>
      </c>
      <c r="F156" s="156" t="s">
        <v>21</v>
      </c>
      <c r="G156" s="156">
        <v>-17</v>
      </c>
      <c r="H156" s="159">
        <v>42262</v>
      </c>
      <c r="I156" s="156" t="s">
        <v>1854</v>
      </c>
      <c r="J156" s="158" t="s">
        <v>2157</v>
      </c>
      <c r="K156" s="156" t="s">
        <v>2156</v>
      </c>
      <c r="L156" s="156" t="s">
        <v>2159</v>
      </c>
      <c r="M156" s="157" t="s">
        <v>1851</v>
      </c>
      <c r="N156" s="160">
        <v>42262</v>
      </c>
    </row>
    <row r="157" spans="1:14" ht="14.1" customHeight="1" thickBot="1" x14ac:dyDescent="0.25">
      <c r="A157" s="158" t="s">
        <v>2158</v>
      </c>
      <c r="B157" s="156" t="s">
        <v>293</v>
      </c>
      <c r="C157" s="156" t="s">
        <v>891</v>
      </c>
      <c r="D157" s="159">
        <v>26968</v>
      </c>
      <c r="E157" s="158">
        <v>750</v>
      </c>
      <c r="F157" s="156" t="s">
        <v>8</v>
      </c>
      <c r="G157" s="156">
        <v>-50</v>
      </c>
      <c r="H157" s="159">
        <v>42261</v>
      </c>
      <c r="I157" s="156" t="s">
        <v>1854</v>
      </c>
      <c r="J157" s="158" t="s">
        <v>2157</v>
      </c>
      <c r="K157" s="156" t="s">
        <v>2156</v>
      </c>
      <c r="L157" s="156" t="s">
        <v>2155</v>
      </c>
      <c r="M157" s="157" t="s">
        <v>1851</v>
      </c>
      <c r="N157" s="160">
        <v>42262</v>
      </c>
    </row>
    <row r="158" spans="1:14" ht="15" customHeight="1" thickBot="1" x14ac:dyDescent="0.25">
      <c r="A158" s="158" t="s">
        <v>3429</v>
      </c>
      <c r="B158" s="156" t="s">
        <v>409</v>
      </c>
      <c r="C158" s="156" t="s">
        <v>28</v>
      </c>
      <c r="D158" s="159">
        <v>28812</v>
      </c>
      <c r="E158" s="158">
        <v>901</v>
      </c>
      <c r="F158" s="156" t="s">
        <v>6</v>
      </c>
      <c r="G158" s="156">
        <v>-40</v>
      </c>
      <c r="H158" s="159">
        <v>42260</v>
      </c>
      <c r="I158" s="156" t="s">
        <v>1854</v>
      </c>
      <c r="J158" s="158" t="s">
        <v>3430</v>
      </c>
      <c r="K158" s="156" t="s">
        <v>3431</v>
      </c>
      <c r="L158" s="161"/>
      <c r="M158" s="157" t="s">
        <v>1851</v>
      </c>
      <c r="N158" s="160">
        <v>42284</v>
      </c>
    </row>
    <row r="159" spans="1:14" ht="14.1" customHeight="1" thickBot="1" x14ac:dyDescent="0.25">
      <c r="A159" s="158" t="s">
        <v>3022</v>
      </c>
      <c r="B159" s="156" t="s">
        <v>3023</v>
      </c>
      <c r="C159" s="156" t="s">
        <v>3024</v>
      </c>
      <c r="D159" s="159">
        <v>39713</v>
      </c>
      <c r="E159" s="158">
        <v>500</v>
      </c>
      <c r="F159" s="156" t="s">
        <v>40</v>
      </c>
      <c r="G159" s="156">
        <v>-11</v>
      </c>
      <c r="H159" s="159">
        <v>42271</v>
      </c>
      <c r="I159" s="156" t="s">
        <v>1854</v>
      </c>
      <c r="J159" s="158" t="s">
        <v>2659</v>
      </c>
      <c r="K159" s="156" t="s">
        <v>2660</v>
      </c>
      <c r="L159" s="161"/>
      <c r="M159" s="157" t="s">
        <v>1851</v>
      </c>
      <c r="N159" s="160">
        <v>42271</v>
      </c>
    </row>
    <row r="160" spans="1:14" ht="14.1" customHeight="1" thickBot="1" x14ac:dyDescent="0.25">
      <c r="A160" s="158" t="s">
        <v>3432</v>
      </c>
      <c r="B160" s="156" t="s">
        <v>102</v>
      </c>
      <c r="C160" s="156" t="s">
        <v>20</v>
      </c>
      <c r="D160" s="159">
        <v>36649</v>
      </c>
      <c r="E160" s="158">
        <v>786</v>
      </c>
      <c r="F160" s="156" t="s">
        <v>16</v>
      </c>
      <c r="G160" s="156">
        <v>-16</v>
      </c>
      <c r="H160" s="159">
        <v>42252</v>
      </c>
      <c r="I160" s="156" t="s">
        <v>1854</v>
      </c>
      <c r="J160" s="158" t="s">
        <v>2659</v>
      </c>
      <c r="K160" s="156" t="s">
        <v>2660</v>
      </c>
      <c r="L160" s="156" t="s">
        <v>2737</v>
      </c>
      <c r="M160" s="157" t="s">
        <v>1851</v>
      </c>
      <c r="N160" s="160">
        <v>42272</v>
      </c>
    </row>
    <row r="161" spans="1:14" ht="15" customHeight="1" thickBot="1" x14ac:dyDescent="0.25">
      <c r="A161" s="158" t="s">
        <v>2658</v>
      </c>
      <c r="B161" s="156" t="s">
        <v>263</v>
      </c>
      <c r="C161" s="156" t="s">
        <v>30</v>
      </c>
      <c r="D161" s="159">
        <v>36430</v>
      </c>
      <c r="E161" s="158">
        <v>500</v>
      </c>
      <c r="F161" s="156" t="s">
        <v>21</v>
      </c>
      <c r="G161" s="156">
        <v>-17</v>
      </c>
      <c r="H161" s="159">
        <v>42250</v>
      </c>
      <c r="I161" s="156" t="s">
        <v>1854</v>
      </c>
      <c r="J161" s="158" t="s">
        <v>2659</v>
      </c>
      <c r="K161" s="156" t="s">
        <v>2660</v>
      </c>
      <c r="L161" s="156" t="s">
        <v>2661</v>
      </c>
      <c r="M161" s="157" t="s">
        <v>1851</v>
      </c>
      <c r="N161" s="160">
        <v>42266</v>
      </c>
    </row>
    <row r="162" spans="1:14" ht="14.1" customHeight="1" thickBot="1" x14ac:dyDescent="0.25">
      <c r="A162" s="158" t="s">
        <v>2662</v>
      </c>
      <c r="B162" s="156" t="s">
        <v>37</v>
      </c>
      <c r="C162" s="156" t="s">
        <v>125</v>
      </c>
      <c r="D162" s="159">
        <v>36216</v>
      </c>
      <c r="E162" s="158">
        <v>747</v>
      </c>
      <c r="F162" s="156" t="s">
        <v>21</v>
      </c>
      <c r="G162" s="156">
        <v>-17</v>
      </c>
      <c r="H162" s="159">
        <v>42264</v>
      </c>
      <c r="I162" s="156" t="s">
        <v>1854</v>
      </c>
      <c r="J162" s="158" t="s">
        <v>2659</v>
      </c>
      <c r="K162" s="156" t="s">
        <v>2660</v>
      </c>
      <c r="L162" s="161"/>
      <c r="M162" s="157" t="s">
        <v>1851</v>
      </c>
      <c r="N162" s="160">
        <v>42266</v>
      </c>
    </row>
    <row r="163" spans="1:14" ht="14.1" customHeight="1" thickBot="1" x14ac:dyDescent="0.25">
      <c r="A163" s="158" t="s">
        <v>2663</v>
      </c>
      <c r="B163" s="156" t="s">
        <v>37</v>
      </c>
      <c r="C163" s="156" t="s">
        <v>134</v>
      </c>
      <c r="D163" s="159">
        <v>36216</v>
      </c>
      <c r="E163" s="158">
        <v>791</v>
      </c>
      <c r="F163" s="156" t="s">
        <v>21</v>
      </c>
      <c r="G163" s="156">
        <v>-17</v>
      </c>
      <c r="H163" s="159">
        <v>42264</v>
      </c>
      <c r="I163" s="156" t="s">
        <v>1854</v>
      </c>
      <c r="J163" s="158" t="s">
        <v>2659</v>
      </c>
      <c r="K163" s="156" t="s">
        <v>2660</v>
      </c>
      <c r="L163" s="161"/>
      <c r="M163" s="157" t="s">
        <v>1851</v>
      </c>
      <c r="N163" s="160">
        <v>42266</v>
      </c>
    </row>
    <row r="164" spans="1:14" ht="14.1" customHeight="1" thickBot="1" x14ac:dyDescent="0.25">
      <c r="A164" s="158" t="s">
        <v>3025</v>
      </c>
      <c r="B164" s="156" t="s">
        <v>158</v>
      </c>
      <c r="C164" s="156" t="s">
        <v>873</v>
      </c>
      <c r="D164" s="159">
        <v>35908</v>
      </c>
      <c r="E164" s="158">
        <v>621</v>
      </c>
      <c r="F164" s="156" t="s">
        <v>22</v>
      </c>
      <c r="G164" s="156">
        <v>-18</v>
      </c>
      <c r="H164" s="159">
        <v>42271</v>
      </c>
      <c r="I164" s="156" t="s">
        <v>1854</v>
      </c>
      <c r="J164" s="158" t="s">
        <v>2659</v>
      </c>
      <c r="K164" s="156" t="s">
        <v>2660</v>
      </c>
      <c r="L164" s="156" t="s">
        <v>3026</v>
      </c>
      <c r="M164" s="157" t="s">
        <v>1851</v>
      </c>
      <c r="N164" s="160">
        <v>42271</v>
      </c>
    </row>
    <row r="165" spans="1:14" ht="15" customHeight="1" thickBot="1" x14ac:dyDescent="0.25">
      <c r="A165" s="158" t="s">
        <v>2664</v>
      </c>
      <c r="B165" s="156" t="s">
        <v>461</v>
      </c>
      <c r="C165" s="156" t="s">
        <v>876</v>
      </c>
      <c r="D165" s="159">
        <v>35951</v>
      </c>
      <c r="E165" s="158">
        <v>984</v>
      </c>
      <c r="F165" s="156" t="s">
        <v>22</v>
      </c>
      <c r="G165" s="156">
        <v>-18</v>
      </c>
      <c r="H165" s="159">
        <v>42250</v>
      </c>
      <c r="I165" s="156" t="s">
        <v>1854</v>
      </c>
      <c r="J165" s="158" t="s">
        <v>2659</v>
      </c>
      <c r="K165" s="156" t="s">
        <v>2660</v>
      </c>
      <c r="L165" s="156" t="s">
        <v>2651</v>
      </c>
      <c r="M165" s="157" t="s">
        <v>1851</v>
      </c>
      <c r="N165" s="160">
        <v>42266</v>
      </c>
    </row>
    <row r="166" spans="1:14" ht="14.1" customHeight="1" thickBot="1" x14ac:dyDescent="0.25">
      <c r="A166" s="158" t="s">
        <v>2665</v>
      </c>
      <c r="B166" s="156" t="s">
        <v>2666</v>
      </c>
      <c r="C166" s="156" t="s">
        <v>688</v>
      </c>
      <c r="D166" s="159">
        <v>32927</v>
      </c>
      <c r="E166" s="158">
        <v>772</v>
      </c>
      <c r="F166" s="156" t="s">
        <v>6</v>
      </c>
      <c r="G166" s="156">
        <v>-40</v>
      </c>
      <c r="H166" s="159">
        <v>42257</v>
      </c>
      <c r="I166" s="156" t="s">
        <v>1854</v>
      </c>
      <c r="J166" s="158" t="s">
        <v>2659</v>
      </c>
      <c r="K166" s="156" t="s">
        <v>2660</v>
      </c>
      <c r="L166" s="161"/>
      <c r="M166" s="157" t="s">
        <v>1851</v>
      </c>
      <c r="N166" s="160">
        <v>42266</v>
      </c>
    </row>
    <row r="167" spans="1:14" ht="14.1" customHeight="1" thickBot="1" x14ac:dyDescent="0.25">
      <c r="A167" s="158" t="s">
        <v>2667</v>
      </c>
      <c r="B167" s="156" t="s">
        <v>610</v>
      </c>
      <c r="C167" s="156" t="s">
        <v>609</v>
      </c>
      <c r="D167" s="159">
        <v>25796</v>
      </c>
      <c r="E167" s="158">
        <v>861</v>
      </c>
      <c r="F167" s="156" t="s">
        <v>8</v>
      </c>
      <c r="G167" s="156">
        <v>-50</v>
      </c>
      <c r="H167" s="159">
        <v>42232</v>
      </c>
      <c r="I167" s="156" t="s">
        <v>1854</v>
      </c>
      <c r="J167" s="158" t="s">
        <v>2659</v>
      </c>
      <c r="K167" s="156" t="s">
        <v>2660</v>
      </c>
      <c r="L167" s="156" t="s">
        <v>2668</v>
      </c>
      <c r="M167" s="157" t="s">
        <v>1851</v>
      </c>
      <c r="N167" s="160">
        <v>42266</v>
      </c>
    </row>
    <row r="168" spans="1:14" ht="15" customHeight="1" thickBot="1" x14ac:dyDescent="0.25">
      <c r="A168" s="158" t="s">
        <v>2669</v>
      </c>
      <c r="B168" s="156" t="s">
        <v>208</v>
      </c>
      <c r="C168" s="156" t="s">
        <v>130</v>
      </c>
      <c r="D168" s="159">
        <v>25594</v>
      </c>
      <c r="E168" s="158">
        <v>804</v>
      </c>
      <c r="F168" s="156" t="s">
        <v>8</v>
      </c>
      <c r="G168" s="156">
        <v>-50</v>
      </c>
      <c r="H168" s="159">
        <v>42257</v>
      </c>
      <c r="I168" s="156" t="s">
        <v>1854</v>
      </c>
      <c r="J168" s="158" t="s">
        <v>2659</v>
      </c>
      <c r="K168" s="156" t="s">
        <v>2660</v>
      </c>
      <c r="L168" s="156" t="s">
        <v>2670</v>
      </c>
      <c r="M168" s="157" t="s">
        <v>1851</v>
      </c>
      <c r="N168" s="160">
        <v>42266</v>
      </c>
    </row>
    <row r="169" spans="1:14" ht="14.1" customHeight="1" thickBot="1" x14ac:dyDescent="0.25">
      <c r="A169" s="158" t="s">
        <v>2671</v>
      </c>
      <c r="B169" s="156" t="s">
        <v>59</v>
      </c>
      <c r="C169" s="156" t="s">
        <v>46</v>
      </c>
      <c r="D169" s="159">
        <v>22513</v>
      </c>
      <c r="E169" s="158">
        <v>913</v>
      </c>
      <c r="F169" s="156" t="s">
        <v>10</v>
      </c>
      <c r="G169" s="156">
        <v>-60</v>
      </c>
      <c r="H169" s="159">
        <v>42250</v>
      </c>
      <c r="I169" s="156" t="s">
        <v>1854</v>
      </c>
      <c r="J169" s="158" t="s">
        <v>2659</v>
      </c>
      <c r="K169" s="156" t="s">
        <v>2660</v>
      </c>
      <c r="L169" s="156" t="s">
        <v>2672</v>
      </c>
      <c r="M169" s="157" t="s">
        <v>1851</v>
      </c>
      <c r="N169" s="160">
        <v>42266</v>
      </c>
    </row>
    <row r="170" spans="1:14" ht="14.1" customHeight="1" thickBot="1" x14ac:dyDescent="0.25">
      <c r="A170" s="158" t="s">
        <v>2673</v>
      </c>
      <c r="B170" s="156" t="s">
        <v>277</v>
      </c>
      <c r="C170" s="156" t="s">
        <v>118</v>
      </c>
      <c r="D170" s="159">
        <v>22913</v>
      </c>
      <c r="E170" s="158">
        <v>711</v>
      </c>
      <c r="F170" s="156" t="s">
        <v>10</v>
      </c>
      <c r="G170" s="156">
        <v>-60</v>
      </c>
      <c r="H170" s="159">
        <v>42264</v>
      </c>
      <c r="I170" s="156" t="s">
        <v>1854</v>
      </c>
      <c r="J170" s="158" t="s">
        <v>2659</v>
      </c>
      <c r="K170" s="156" t="s">
        <v>2660</v>
      </c>
      <c r="L170" s="156" t="s">
        <v>2674</v>
      </c>
      <c r="M170" s="157" t="s">
        <v>1851</v>
      </c>
      <c r="N170" s="160">
        <v>42266</v>
      </c>
    </row>
    <row r="171" spans="1:14" ht="14.1" customHeight="1" thickBot="1" x14ac:dyDescent="0.25">
      <c r="A171" s="158" t="s">
        <v>2154</v>
      </c>
      <c r="B171" s="156" t="s">
        <v>389</v>
      </c>
      <c r="C171" s="156" t="s">
        <v>81</v>
      </c>
      <c r="D171" s="159">
        <v>37672</v>
      </c>
      <c r="E171" s="158">
        <v>703</v>
      </c>
      <c r="F171" s="156" t="s">
        <v>17</v>
      </c>
      <c r="G171" s="156">
        <v>-13</v>
      </c>
      <c r="H171" s="159">
        <v>42243</v>
      </c>
      <c r="I171" s="156" t="s">
        <v>1854</v>
      </c>
      <c r="J171" s="158" t="s">
        <v>2153</v>
      </c>
      <c r="K171" s="156" t="s">
        <v>2152</v>
      </c>
      <c r="L171" s="156" t="s">
        <v>2151</v>
      </c>
      <c r="M171" s="157" t="s">
        <v>2023</v>
      </c>
      <c r="N171" s="160">
        <v>42261</v>
      </c>
    </row>
    <row r="172" spans="1:14" ht="15" customHeight="1" thickBot="1" x14ac:dyDescent="0.25">
      <c r="A172" s="158" t="s">
        <v>3433</v>
      </c>
      <c r="B172" s="156" t="s">
        <v>278</v>
      </c>
      <c r="C172" s="156" t="s">
        <v>38</v>
      </c>
      <c r="D172" s="159">
        <v>37375</v>
      </c>
      <c r="E172" s="158">
        <v>500</v>
      </c>
      <c r="F172" s="156" t="s">
        <v>24</v>
      </c>
      <c r="G172" s="156">
        <v>-14</v>
      </c>
      <c r="H172" s="159">
        <v>42250</v>
      </c>
      <c r="I172" s="156" t="s">
        <v>1854</v>
      </c>
      <c r="J172" s="158" t="s">
        <v>3434</v>
      </c>
      <c r="K172" s="156" t="s">
        <v>3435</v>
      </c>
      <c r="L172" s="156" t="s">
        <v>3436</v>
      </c>
      <c r="M172" s="157" t="s">
        <v>1851</v>
      </c>
      <c r="N172" s="160">
        <v>42285</v>
      </c>
    </row>
    <row r="173" spans="1:14" ht="14.1" customHeight="1" thickBot="1" x14ac:dyDescent="0.25">
      <c r="A173" s="158" t="s">
        <v>3437</v>
      </c>
      <c r="B173" s="156" t="s">
        <v>3272</v>
      </c>
      <c r="C173" s="156" t="s">
        <v>3271</v>
      </c>
      <c r="D173" s="159">
        <v>39196</v>
      </c>
      <c r="E173" s="158">
        <v>500</v>
      </c>
      <c r="F173" s="156" t="s">
        <v>40</v>
      </c>
      <c r="G173" s="156">
        <v>-11</v>
      </c>
      <c r="H173" s="159">
        <v>42262</v>
      </c>
      <c r="I173" s="156" t="s">
        <v>1854</v>
      </c>
      <c r="J173" s="158" t="s">
        <v>2137</v>
      </c>
      <c r="K173" s="156" t="s">
        <v>2136</v>
      </c>
      <c r="L173" s="161"/>
      <c r="M173" s="157" t="s">
        <v>1851</v>
      </c>
      <c r="N173" s="160">
        <v>42284</v>
      </c>
    </row>
    <row r="174" spans="1:14" ht="14.1" customHeight="1" thickBot="1" x14ac:dyDescent="0.25">
      <c r="A174" s="158" t="s">
        <v>3027</v>
      </c>
      <c r="B174" s="156" t="s">
        <v>3028</v>
      </c>
      <c r="C174" s="156" t="s">
        <v>3029</v>
      </c>
      <c r="D174" s="159">
        <v>39453</v>
      </c>
      <c r="E174" s="158">
        <v>500</v>
      </c>
      <c r="F174" s="156" t="s">
        <v>40</v>
      </c>
      <c r="G174" s="156">
        <v>-11</v>
      </c>
      <c r="H174" s="159">
        <v>42264</v>
      </c>
      <c r="I174" s="156" t="s">
        <v>1854</v>
      </c>
      <c r="J174" s="158" t="s">
        <v>2137</v>
      </c>
      <c r="K174" s="156" t="s">
        <v>2136</v>
      </c>
      <c r="L174" s="161"/>
      <c r="M174" s="157" t="s">
        <v>1851</v>
      </c>
      <c r="N174" s="160">
        <v>42272</v>
      </c>
    </row>
    <row r="175" spans="1:14" ht="15" customHeight="1" thickBot="1" x14ac:dyDescent="0.25">
      <c r="A175" s="158" t="s">
        <v>2150</v>
      </c>
      <c r="B175" s="156" t="s">
        <v>1186</v>
      </c>
      <c r="C175" s="156" t="s">
        <v>69</v>
      </c>
      <c r="D175" s="159">
        <v>39324</v>
      </c>
      <c r="E175" s="158">
        <v>500</v>
      </c>
      <c r="F175" s="156" t="s">
        <v>40</v>
      </c>
      <c r="G175" s="156">
        <v>-11</v>
      </c>
      <c r="H175" s="159">
        <v>42261</v>
      </c>
      <c r="I175" s="156" t="s">
        <v>1854</v>
      </c>
      <c r="J175" s="158" t="s">
        <v>2137</v>
      </c>
      <c r="K175" s="156" t="s">
        <v>2136</v>
      </c>
      <c r="L175" s="161"/>
      <c r="M175" s="157" t="s">
        <v>1851</v>
      </c>
      <c r="N175" s="160">
        <v>42261</v>
      </c>
    </row>
    <row r="176" spans="1:14" ht="14.1" customHeight="1" thickBot="1" x14ac:dyDescent="0.25">
      <c r="A176" s="158" t="s">
        <v>3438</v>
      </c>
      <c r="B176" s="156" t="s">
        <v>938</v>
      </c>
      <c r="C176" s="156" t="s">
        <v>132</v>
      </c>
      <c r="D176" s="159">
        <v>38772</v>
      </c>
      <c r="E176" s="158">
        <v>500</v>
      </c>
      <c r="F176" s="156" t="s">
        <v>36</v>
      </c>
      <c r="G176" s="156">
        <v>-11</v>
      </c>
      <c r="H176" s="159">
        <v>42262</v>
      </c>
      <c r="I176" s="156" t="s">
        <v>1854</v>
      </c>
      <c r="J176" s="158" t="s">
        <v>2137</v>
      </c>
      <c r="K176" s="156" t="s">
        <v>2136</v>
      </c>
      <c r="L176" s="161"/>
      <c r="M176" s="157" t="s">
        <v>1851</v>
      </c>
      <c r="N176" s="160">
        <v>42284</v>
      </c>
    </row>
    <row r="177" spans="1:14" ht="14.1" customHeight="1" thickBot="1" x14ac:dyDescent="0.25">
      <c r="A177" s="158" t="s">
        <v>3439</v>
      </c>
      <c r="B177" s="156" t="s">
        <v>3261</v>
      </c>
      <c r="C177" s="156" t="s">
        <v>1030</v>
      </c>
      <c r="D177" s="159">
        <v>38664</v>
      </c>
      <c r="E177" s="158">
        <v>500</v>
      </c>
      <c r="F177" s="156" t="s">
        <v>18</v>
      </c>
      <c r="G177" s="156">
        <v>-11</v>
      </c>
      <c r="H177" s="159">
        <v>42262</v>
      </c>
      <c r="I177" s="156" t="s">
        <v>1854</v>
      </c>
      <c r="J177" s="158" t="s">
        <v>2137</v>
      </c>
      <c r="K177" s="156" t="s">
        <v>2136</v>
      </c>
      <c r="L177" s="161"/>
      <c r="M177" s="157" t="s">
        <v>1851</v>
      </c>
      <c r="N177" s="160">
        <v>42284</v>
      </c>
    </row>
    <row r="178" spans="1:14" ht="14.1" customHeight="1" thickBot="1" x14ac:dyDescent="0.25">
      <c r="A178" s="158" t="s">
        <v>2149</v>
      </c>
      <c r="B178" s="156" t="s">
        <v>1158</v>
      </c>
      <c r="C178" s="156" t="s">
        <v>1157</v>
      </c>
      <c r="D178" s="159">
        <v>37042</v>
      </c>
      <c r="E178" s="158">
        <v>500</v>
      </c>
      <c r="F178" s="156" t="s">
        <v>14</v>
      </c>
      <c r="G178" s="156">
        <v>-15</v>
      </c>
      <c r="H178" s="159">
        <v>42262</v>
      </c>
      <c r="I178" s="156" t="s">
        <v>1854</v>
      </c>
      <c r="J178" s="158" t="s">
        <v>2137</v>
      </c>
      <c r="K178" s="156" t="s">
        <v>2136</v>
      </c>
      <c r="L178" s="161"/>
      <c r="M178" s="157" t="s">
        <v>1851</v>
      </c>
      <c r="N178" s="160">
        <v>42262</v>
      </c>
    </row>
    <row r="179" spans="1:14" ht="15" customHeight="1" thickBot="1" x14ac:dyDescent="0.25">
      <c r="A179" s="158" t="s">
        <v>3030</v>
      </c>
      <c r="B179" s="156" t="s">
        <v>383</v>
      </c>
      <c r="C179" s="156" t="s">
        <v>3031</v>
      </c>
      <c r="D179" s="159">
        <v>37193</v>
      </c>
      <c r="E179" s="158">
        <v>500</v>
      </c>
      <c r="F179" s="156" t="s">
        <v>14</v>
      </c>
      <c r="G179" s="156">
        <v>-15</v>
      </c>
      <c r="H179" s="159">
        <v>42271</v>
      </c>
      <c r="I179" s="156" t="s">
        <v>1854</v>
      </c>
      <c r="J179" s="158" t="s">
        <v>2137</v>
      </c>
      <c r="K179" s="156" t="s">
        <v>2136</v>
      </c>
      <c r="L179" s="161"/>
      <c r="M179" s="157" t="s">
        <v>1851</v>
      </c>
      <c r="N179" s="160">
        <v>42271</v>
      </c>
    </row>
    <row r="180" spans="1:14" ht="14.1" customHeight="1" thickBot="1" x14ac:dyDescent="0.25">
      <c r="A180" s="158" t="s">
        <v>2148</v>
      </c>
      <c r="B180" s="156" t="s">
        <v>119</v>
      </c>
      <c r="C180" s="156" t="s">
        <v>13</v>
      </c>
      <c r="D180" s="159">
        <v>36792</v>
      </c>
      <c r="E180" s="158">
        <v>750</v>
      </c>
      <c r="F180" s="156" t="s">
        <v>16</v>
      </c>
      <c r="G180" s="156">
        <v>-16</v>
      </c>
      <c r="H180" s="159">
        <v>42262</v>
      </c>
      <c r="I180" s="156" t="s">
        <v>1854</v>
      </c>
      <c r="J180" s="158" t="s">
        <v>2137</v>
      </c>
      <c r="K180" s="156" t="s">
        <v>2136</v>
      </c>
      <c r="L180" s="156" t="s">
        <v>2147</v>
      </c>
      <c r="M180" s="157" t="s">
        <v>1851</v>
      </c>
      <c r="N180" s="160">
        <v>42262</v>
      </c>
    </row>
    <row r="181" spans="1:14" ht="14.1" customHeight="1" thickBot="1" x14ac:dyDescent="0.25">
      <c r="A181" s="158" t="s">
        <v>3440</v>
      </c>
      <c r="B181" s="156" t="s">
        <v>48</v>
      </c>
      <c r="C181" s="156" t="s">
        <v>23</v>
      </c>
      <c r="D181" s="159">
        <v>31304</v>
      </c>
      <c r="E181" s="158">
        <v>500</v>
      </c>
      <c r="F181" s="156" t="s">
        <v>6</v>
      </c>
      <c r="G181" s="156">
        <v>-40</v>
      </c>
      <c r="H181" s="159">
        <v>42264</v>
      </c>
      <c r="I181" s="156" t="s">
        <v>1854</v>
      </c>
      <c r="J181" s="158" t="s">
        <v>2137</v>
      </c>
      <c r="K181" s="156" t="s">
        <v>2136</v>
      </c>
      <c r="L181" s="161"/>
      <c r="M181" s="157" t="s">
        <v>1851</v>
      </c>
      <c r="N181" s="160">
        <v>42291</v>
      </c>
    </row>
    <row r="182" spans="1:14" ht="15" customHeight="1" thickBot="1" x14ac:dyDescent="0.25">
      <c r="A182" s="158" t="s">
        <v>2146</v>
      </c>
      <c r="B182" s="156" t="s">
        <v>780</v>
      </c>
      <c r="C182" s="156" t="s">
        <v>891</v>
      </c>
      <c r="D182" s="159">
        <v>29897</v>
      </c>
      <c r="E182" s="158">
        <v>906</v>
      </c>
      <c r="F182" s="156" t="s">
        <v>6</v>
      </c>
      <c r="G182" s="156">
        <v>-40</v>
      </c>
      <c r="H182" s="159">
        <v>42261</v>
      </c>
      <c r="I182" s="156" t="s">
        <v>1854</v>
      </c>
      <c r="J182" s="158" t="s">
        <v>2137</v>
      </c>
      <c r="K182" s="156" t="s">
        <v>2136</v>
      </c>
      <c r="L182" s="161"/>
      <c r="M182" s="157" t="s">
        <v>1851</v>
      </c>
      <c r="N182" s="160">
        <v>42261</v>
      </c>
    </row>
    <row r="183" spans="1:14" ht="14.1" customHeight="1" thickBot="1" x14ac:dyDescent="0.25">
      <c r="A183" s="158" t="s">
        <v>2145</v>
      </c>
      <c r="B183" s="156" t="s">
        <v>153</v>
      </c>
      <c r="C183" s="156" t="s">
        <v>95</v>
      </c>
      <c r="D183" s="159">
        <v>30861</v>
      </c>
      <c r="E183" s="158">
        <v>1094</v>
      </c>
      <c r="F183" s="156" t="s">
        <v>6</v>
      </c>
      <c r="G183" s="156">
        <v>-40</v>
      </c>
      <c r="H183" s="159">
        <v>42261</v>
      </c>
      <c r="I183" s="156" t="s">
        <v>1854</v>
      </c>
      <c r="J183" s="158" t="s">
        <v>2137</v>
      </c>
      <c r="K183" s="156" t="s">
        <v>2136</v>
      </c>
      <c r="L183" s="156" t="s">
        <v>2144</v>
      </c>
      <c r="M183" s="157" t="s">
        <v>1851</v>
      </c>
      <c r="N183" s="160">
        <v>42261</v>
      </c>
    </row>
    <row r="184" spans="1:14" ht="14.1" customHeight="1" thickBot="1" x14ac:dyDescent="0.25">
      <c r="A184" s="158" t="s">
        <v>2143</v>
      </c>
      <c r="B184" s="156" t="s">
        <v>65</v>
      </c>
      <c r="C184" s="156" t="s">
        <v>7</v>
      </c>
      <c r="D184" s="159">
        <v>25861</v>
      </c>
      <c r="E184" s="158">
        <v>1364</v>
      </c>
      <c r="F184" s="156" t="s">
        <v>8</v>
      </c>
      <c r="G184" s="156">
        <v>-50</v>
      </c>
      <c r="H184" s="159">
        <v>42261</v>
      </c>
      <c r="I184" s="156" t="s">
        <v>1854</v>
      </c>
      <c r="J184" s="158" t="s">
        <v>2137</v>
      </c>
      <c r="K184" s="156" t="s">
        <v>2136</v>
      </c>
      <c r="L184" s="156" t="s">
        <v>1861</v>
      </c>
      <c r="M184" s="157" t="s">
        <v>1851</v>
      </c>
      <c r="N184" s="160">
        <v>42261</v>
      </c>
    </row>
    <row r="185" spans="1:14" ht="14.1" customHeight="1" thickBot="1" x14ac:dyDescent="0.25">
      <c r="A185" s="158" t="s">
        <v>2142</v>
      </c>
      <c r="B185" s="156" t="s">
        <v>31</v>
      </c>
      <c r="C185" s="156" t="s">
        <v>11</v>
      </c>
      <c r="D185" s="159">
        <v>24647</v>
      </c>
      <c r="E185" s="158">
        <v>1269</v>
      </c>
      <c r="F185" s="156" t="s">
        <v>8</v>
      </c>
      <c r="G185" s="156">
        <v>-50</v>
      </c>
      <c r="H185" s="159">
        <v>42261</v>
      </c>
      <c r="I185" s="156" t="s">
        <v>1854</v>
      </c>
      <c r="J185" s="158" t="s">
        <v>2137</v>
      </c>
      <c r="K185" s="156" t="s">
        <v>2136</v>
      </c>
      <c r="L185" s="156" t="s">
        <v>2141</v>
      </c>
      <c r="M185" s="157" t="s">
        <v>1851</v>
      </c>
      <c r="N185" s="160">
        <v>42261</v>
      </c>
    </row>
    <row r="186" spans="1:14" ht="15" customHeight="1" thickBot="1" x14ac:dyDescent="0.25">
      <c r="A186" s="158" t="s">
        <v>2140</v>
      </c>
      <c r="B186" s="156" t="s">
        <v>135</v>
      </c>
      <c r="C186" s="156" t="s">
        <v>2139</v>
      </c>
      <c r="D186" s="159">
        <v>24565</v>
      </c>
      <c r="E186" s="158">
        <v>1280</v>
      </c>
      <c r="F186" s="156" t="s">
        <v>8</v>
      </c>
      <c r="G186" s="156">
        <v>-50</v>
      </c>
      <c r="H186" s="159">
        <v>42261</v>
      </c>
      <c r="I186" s="156" t="s">
        <v>1854</v>
      </c>
      <c r="J186" s="158" t="s">
        <v>2137</v>
      </c>
      <c r="K186" s="156" t="s">
        <v>2136</v>
      </c>
      <c r="L186" s="156" t="s">
        <v>2138</v>
      </c>
      <c r="M186" s="157" t="s">
        <v>1851</v>
      </c>
      <c r="N186" s="160">
        <v>42261</v>
      </c>
    </row>
    <row r="187" spans="1:14" ht="14.1" customHeight="1" thickBot="1" x14ac:dyDescent="0.25">
      <c r="A187" s="158" t="s">
        <v>1168</v>
      </c>
      <c r="B187" s="156" t="s">
        <v>1167</v>
      </c>
      <c r="C187" s="156" t="s">
        <v>317</v>
      </c>
      <c r="D187" s="159">
        <v>23416</v>
      </c>
      <c r="E187" s="158">
        <v>665</v>
      </c>
      <c r="F187" s="156" t="s">
        <v>10</v>
      </c>
      <c r="G187" s="156">
        <v>-60</v>
      </c>
      <c r="H187" s="159">
        <v>42262</v>
      </c>
      <c r="I187" s="156" t="s">
        <v>1854</v>
      </c>
      <c r="J187" s="158" t="s">
        <v>2137</v>
      </c>
      <c r="K187" s="156" t="s">
        <v>2136</v>
      </c>
      <c r="L187" s="156" t="s">
        <v>2135</v>
      </c>
      <c r="M187" s="157" t="s">
        <v>1851</v>
      </c>
      <c r="N187" s="160">
        <v>42262</v>
      </c>
    </row>
    <row r="188" spans="1:14" ht="14.1" customHeight="1" thickBot="1" x14ac:dyDescent="0.25">
      <c r="A188" s="158" t="s">
        <v>2134</v>
      </c>
      <c r="B188" s="156" t="s">
        <v>394</v>
      </c>
      <c r="C188" s="156" t="s">
        <v>140</v>
      </c>
      <c r="D188" s="159">
        <v>38007</v>
      </c>
      <c r="E188" s="158">
        <v>554</v>
      </c>
      <c r="F188" s="156" t="s">
        <v>15</v>
      </c>
      <c r="G188" s="156">
        <v>-12</v>
      </c>
      <c r="H188" s="159">
        <v>42263</v>
      </c>
      <c r="I188" s="156" t="s">
        <v>1854</v>
      </c>
      <c r="J188" s="158" t="s">
        <v>2131</v>
      </c>
      <c r="K188" s="156" t="s">
        <v>2130</v>
      </c>
      <c r="L188" s="156" t="s">
        <v>2133</v>
      </c>
      <c r="M188" s="157" t="s">
        <v>1851</v>
      </c>
      <c r="N188" s="160">
        <v>42263</v>
      </c>
    </row>
    <row r="189" spans="1:14" ht="15" customHeight="1" thickBot="1" x14ac:dyDescent="0.25">
      <c r="A189" s="158" t="s">
        <v>3441</v>
      </c>
      <c r="B189" s="156" t="s">
        <v>383</v>
      </c>
      <c r="C189" s="156" t="s">
        <v>349</v>
      </c>
      <c r="D189" s="159">
        <v>37813</v>
      </c>
      <c r="E189" s="158">
        <v>546</v>
      </c>
      <c r="F189" s="156" t="s">
        <v>17</v>
      </c>
      <c r="G189" s="156">
        <v>-13</v>
      </c>
      <c r="H189" s="159">
        <v>42273</v>
      </c>
      <c r="I189" s="156" t="s">
        <v>1854</v>
      </c>
      <c r="J189" s="158" t="s">
        <v>2131</v>
      </c>
      <c r="K189" s="156" t="s">
        <v>2130</v>
      </c>
      <c r="L189" s="156" t="s">
        <v>3442</v>
      </c>
      <c r="M189" s="157" t="s">
        <v>1851</v>
      </c>
      <c r="N189" s="160">
        <v>42273</v>
      </c>
    </row>
    <row r="190" spans="1:14" ht="14.1" customHeight="1" thickBot="1" x14ac:dyDescent="0.25">
      <c r="A190" s="158" t="s">
        <v>2132</v>
      </c>
      <c r="B190" s="156" t="s">
        <v>364</v>
      </c>
      <c r="C190" s="156" t="s">
        <v>365</v>
      </c>
      <c r="D190" s="159">
        <v>35599</v>
      </c>
      <c r="E190" s="158">
        <v>841</v>
      </c>
      <c r="F190" s="156" t="s">
        <v>6</v>
      </c>
      <c r="G190" s="156">
        <v>-19</v>
      </c>
      <c r="H190" s="159">
        <v>42260</v>
      </c>
      <c r="I190" s="156" t="s">
        <v>1854</v>
      </c>
      <c r="J190" s="158" t="s">
        <v>2131</v>
      </c>
      <c r="K190" s="156" t="s">
        <v>2130</v>
      </c>
      <c r="L190" s="156" t="s">
        <v>2129</v>
      </c>
      <c r="M190" s="157" t="s">
        <v>1851</v>
      </c>
      <c r="N190" s="160">
        <v>42260</v>
      </c>
    </row>
    <row r="191" spans="1:14" ht="14.1" customHeight="1" thickBot="1" x14ac:dyDescent="0.25">
      <c r="A191" s="158" t="s">
        <v>2128</v>
      </c>
      <c r="B191" s="156" t="s">
        <v>485</v>
      </c>
      <c r="C191" s="156" t="s">
        <v>486</v>
      </c>
      <c r="D191" s="159">
        <v>38476</v>
      </c>
      <c r="E191" s="158">
        <v>694</v>
      </c>
      <c r="F191" s="156" t="s">
        <v>18</v>
      </c>
      <c r="G191" s="156">
        <v>-11</v>
      </c>
      <c r="H191" s="159">
        <v>42250</v>
      </c>
      <c r="I191" s="156" t="s">
        <v>1854</v>
      </c>
      <c r="J191" s="158" t="s">
        <v>2094</v>
      </c>
      <c r="K191" s="156" t="s">
        <v>2093</v>
      </c>
      <c r="L191" s="156" t="s">
        <v>2127</v>
      </c>
      <c r="M191" s="157" t="s">
        <v>1851</v>
      </c>
      <c r="N191" s="160">
        <v>42251</v>
      </c>
    </row>
    <row r="192" spans="1:14" ht="14.1" customHeight="1" thickBot="1" x14ac:dyDescent="0.25">
      <c r="A192" s="158" t="s">
        <v>3443</v>
      </c>
      <c r="B192" s="156" t="s">
        <v>3307</v>
      </c>
      <c r="C192" s="156" t="s">
        <v>829</v>
      </c>
      <c r="D192" s="159">
        <v>38584</v>
      </c>
      <c r="E192" s="158">
        <v>500</v>
      </c>
      <c r="F192" s="156" t="s">
        <v>18</v>
      </c>
      <c r="G192" s="156">
        <v>-11</v>
      </c>
      <c r="H192" s="159">
        <v>42280</v>
      </c>
      <c r="I192" s="156" t="s">
        <v>1854</v>
      </c>
      <c r="J192" s="158" t="s">
        <v>2094</v>
      </c>
      <c r="K192" s="156" t="s">
        <v>2093</v>
      </c>
      <c r="L192" s="161"/>
      <c r="M192" s="157" t="s">
        <v>1851</v>
      </c>
      <c r="N192" s="160">
        <v>42305</v>
      </c>
    </row>
    <row r="193" spans="1:14" ht="15" customHeight="1" thickBot="1" x14ac:dyDescent="0.25">
      <c r="A193" s="158" t="s">
        <v>2126</v>
      </c>
      <c r="B193" s="156" t="s">
        <v>489</v>
      </c>
      <c r="C193" s="156" t="s">
        <v>126</v>
      </c>
      <c r="D193" s="159">
        <v>38220</v>
      </c>
      <c r="E193" s="158">
        <v>750</v>
      </c>
      <c r="F193" s="156" t="s">
        <v>15</v>
      </c>
      <c r="G193" s="156">
        <v>-12</v>
      </c>
      <c r="H193" s="159">
        <v>42250</v>
      </c>
      <c r="I193" s="156" t="s">
        <v>1854</v>
      </c>
      <c r="J193" s="158" t="s">
        <v>2094</v>
      </c>
      <c r="K193" s="156" t="s">
        <v>2093</v>
      </c>
      <c r="L193" s="156" t="s">
        <v>2125</v>
      </c>
      <c r="M193" s="157" t="s">
        <v>1851</v>
      </c>
      <c r="N193" s="160">
        <v>42251</v>
      </c>
    </row>
    <row r="194" spans="1:14" ht="14.1" customHeight="1" thickBot="1" x14ac:dyDescent="0.25">
      <c r="A194" s="158" t="s">
        <v>2124</v>
      </c>
      <c r="B194" s="156" t="s">
        <v>2123</v>
      </c>
      <c r="C194" s="156" t="s">
        <v>533</v>
      </c>
      <c r="D194" s="159">
        <v>38105</v>
      </c>
      <c r="E194" s="158">
        <v>525</v>
      </c>
      <c r="F194" s="156" t="s">
        <v>15</v>
      </c>
      <c r="G194" s="156">
        <v>-12</v>
      </c>
      <c r="H194" s="159">
        <v>42250</v>
      </c>
      <c r="I194" s="156" t="s">
        <v>1854</v>
      </c>
      <c r="J194" s="158" t="s">
        <v>2094</v>
      </c>
      <c r="K194" s="156" t="s">
        <v>2093</v>
      </c>
      <c r="L194" s="156" t="s">
        <v>2122</v>
      </c>
      <c r="M194" s="157" t="s">
        <v>1851</v>
      </c>
      <c r="N194" s="160">
        <v>42251</v>
      </c>
    </row>
    <row r="195" spans="1:14" ht="14.1" customHeight="1" thickBot="1" x14ac:dyDescent="0.25">
      <c r="A195" s="158" t="s">
        <v>2121</v>
      </c>
      <c r="B195" s="156" t="s">
        <v>559</v>
      </c>
      <c r="C195" s="156" t="s">
        <v>351</v>
      </c>
      <c r="D195" s="159">
        <v>37874</v>
      </c>
      <c r="E195" s="158">
        <v>500</v>
      </c>
      <c r="F195" s="156" t="s">
        <v>17</v>
      </c>
      <c r="G195" s="156">
        <v>-13</v>
      </c>
      <c r="H195" s="159">
        <v>42250</v>
      </c>
      <c r="I195" s="156" t="s">
        <v>1854</v>
      </c>
      <c r="J195" s="158" t="s">
        <v>2094</v>
      </c>
      <c r="K195" s="156" t="s">
        <v>2093</v>
      </c>
      <c r="L195" s="156" t="s">
        <v>2120</v>
      </c>
      <c r="M195" s="157" t="s">
        <v>1851</v>
      </c>
      <c r="N195" s="160">
        <v>42251</v>
      </c>
    </row>
    <row r="196" spans="1:14" ht="15" customHeight="1" thickBot="1" x14ac:dyDescent="0.25">
      <c r="A196" s="158" t="s">
        <v>2119</v>
      </c>
      <c r="B196" s="156" t="s">
        <v>477</v>
      </c>
      <c r="C196" s="156" t="s">
        <v>120</v>
      </c>
      <c r="D196" s="159">
        <v>37276</v>
      </c>
      <c r="E196" s="158">
        <v>620</v>
      </c>
      <c r="F196" s="156" t="s">
        <v>24</v>
      </c>
      <c r="G196" s="156">
        <v>-14</v>
      </c>
      <c r="H196" s="159">
        <v>42260</v>
      </c>
      <c r="I196" s="156" t="s">
        <v>1854</v>
      </c>
      <c r="J196" s="158" t="s">
        <v>2094</v>
      </c>
      <c r="K196" s="156" t="s">
        <v>2093</v>
      </c>
      <c r="L196" s="156" t="s">
        <v>2118</v>
      </c>
      <c r="M196" s="157" t="s">
        <v>1851</v>
      </c>
      <c r="N196" s="160">
        <v>42260</v>
      </c>
    </row>
    <row r="197" spans="1:14" ht="14.1" customHeight="1" thickBot="1" x14ac:dyDescent="0.25">
      <c r="A197" s="158" t="s">
        <v>3444</v>
      </c>
      <c r="B197" s="156" t="s">
        <v>71</v>
      </c>
      <c r="C197" s="156" t="s">
        <v>561</v>
      </c>
      <c r="D197" s="159">
        <v>37534</v>
      </c>
      <c r="E197" s="158">
        <v>500</v>
      </c>
      <c r="F197" s="156" t="s">
        <v>24</v>
      </c>
      <c r="G197" s="156">
        <v>-14</v>
      </c>
      <c r="H197" s="159">
        <v>42264</v>
      </c>
      <c r="I197" s="156" t="s">
        <v>1854</v>
      </c>
      <c r="J197" s="158" t="s">
        <v>2094</v>
      </c>
      <c r="K197" s="156" t="s">
        <v>2093</v>
      </c>
      <c r="L197" s="156" t="s">
        <v>3445</v>
      </c>
      <c r="M197" s="157" t="s">
        <v>1851</v>
      </c>
      <c r="N197" s="160">
        <v>42279</v>
      </c>
    </row>
    <row r="198" spans="1:14" ht="14.1" customHeight="1" thickBot="1" x14ac:dyDescent="0.25">
      <c r="A198" s="158" t="s">
        <v>2117</v>
      </c>
      <c r="B198" s="156" t="s">
        <v>270</v>
      </c>
      <c r="C198" s="156" t="s">
        <v>269</v>
      </c>
      <c r="D198" s="159">
        <v>37164</v>
      </c>
      <c r="E198" s="158">
        <v>500</v>
      </c>
      <c r="F198" s="156" t="s">
        <v>14</v>
      </c>
      <c r="G198" s="156">
        <v>-15</v>
      </c>
      <c r="H198" s="159">
        <v>42250</v>
      </c>
      <c r="I198" s="156" t="s">
        <v>1854</v>
      </c>
      <c r="J198" s="158" t="s">
        <v>2094</v>
      </c>
      <c r="K198" s="156" t="s">
        <v>2093</v>
      </c>
      <c r="L198" s="156" t="s">
        <v>2116</v>
      </c>
      <c r="M198" s="157" t="s">
        <v>1851</v>
      </c>
      <c r="N198" s="160">
        <v>42251</v>
      </c>
    </row>
    <row r="199" spans="1:14" ht="14.1" customHeight="1" thickBot="1" x14ac:dyDescent="0.25">
      <c r="A199" s="158" t="s">
        <v>2115</v>
      </c>
      <c r="B199" s="156" t="s">
        <v>459</v>
      </c>
      <c r="C199" s="156" t="s">
        <v>471</v>
      </c>
      <c r="D199" s="159">
        <v>36924</v>
      </c>
      <c r="E199" s="158">
        <v>1318</v>
      </c>
      <c r="F199" s="156" t="s">
        <v>14</v>
      </c>
      <c r="G199" s="156">
        <v>-15</v>
      </c>
      <c r="H199" s="159">
        <v>42250</v>
      </c>
      <c r="I199" s="156" t="s">
        <v>1854</v>
      </c>
      <c r="J199" s="158" t="s">
        <v>2094</v>
      </c>
      <c r="K199" s="156" t="s">
        <v>2093</v>
      </c>
      <c r="L199" s="156" t="s">
        <v>2114</v>
      </c>
      <c r="M199" s="157" t="s">
        <v>1851</v>
      </c>
      <c r="N199" s="160">
        <v>42251</v>
      </c>
    </row>
    <row r="200" spans="1:14" ht="15" customHeight="1" thickBot="1" x14ac:dyDescent="0.25">
      <c r="A200" s="158" t="s">
        <v>3446</v>
      </c>
      <c r="B200" s="156" t="s">
        <v>161</v>
      </c>
      <c r="C200" s="156" t="s">
        <v>127</v>
      </c>
      <c r="D200" s="159">
        <v>37248</v>
      </c>
      <c r="E200" s="158">
        <v>500</v>
      </c>
      <c r="F200" s="156" t="s">
        <v>14</v>
      </c>
      <c r="G200" s="156">
        <v>-15</v>
      </c>
      <c r="H200" s="159">
        <v>42250</v>
      </c>
      <c r="I200" s="156" t="s">
        <v>1854</v>
      </c>
      <c r="J200" s="158" t="s">
        <v>2094</v>
      </c>
      <c r="K200" s="156" t="s">
        <v>2093</v>
      </c>
      <c r="L200" s="161"/>
      <c r="M200" s="157" t="s">
        <v>1851</v>
      </c>
      <c r="N200" s="160">
        <v>42305</v>
      </c>
    </row>
    <row r="201" spans="1:14" ht="14.1" customHeight="1" thickBot="1" x14ac:dyDescent="0.25">
      <c r="A201" s="158" t="s">
        <v>2113</v>
      </c>
      <c r="B201" s="156" t="s">
        <v>450</v>
      </c>
      <c r="C201" s="156" t="s">
        <v>66</v>
      </c>
      <c r="D201" s="159">
        <v>36822</v>
      </c>
      <c r="E201" s="158">
        <v>1086</v>
      </c>
      <c r="F201" s="156" t="s">
        <v>16</v>
      </c>
      <c r="G201" s="156">
        <v>-16</v>
      </c>
      <c r="H201" s="159">
        <v>42250</v>
      </c>
      <c r="I201" s="156" t="s">
        <v>1854</v>
      </c>
      <c r="J201" s="158" t="s">
        <v>2094</v>
      </c>
      <c r="K201" s="156" t="s">
        <v>2093</v>
      </c>
      <c r="L201" s="156" t="s">
        <v>2112</v>
      </c>
      <c r="M201" s="157" t="s">
        <v>1851</v>
      </c>
      <c r="N201" s="160">
        <v>42251</v>
      </c>
    </row>
    <row r="202" spans="1:14" ht="14.1" customHeight="1" thickBot="1" x14ac:dyDescent="0.25">
      <c r="A202" s="158" t="s">
        <v>2111</v>
      </c>
      <c r="B202" s="156" t="s">
        <v>2110</v>
      </c>
      <c r="C202" s="156" t="s">
        <v>472</v>
      </c>
      <c r="D202" s="159">
        <v>36851</v>
      </c>
      <c r="E202" s="158">
        <v>1641</v>
      </c>
      <c r="F202" s="156" t="s">
        <v>16</v>
      </c>
      <c r="G202" s="156">
        <v>-16</v>
      </c>
      <c r="H202" s="159">
        <v>42250</v>
      </c>
      <c r="I202" s="156" t="s">
        <v>1854</v>
      </c>
      <c r="J202" s="158" t="s">
        <v>2094</v>
      </c>
      <c r="K202" s="156" t="s">
        <v>2093</v>
      </c>
      <c r="L202" s="156" t="s">
        <v>1942</v>
      </c>
      <c r="M202" s="157" t="s">
        <v>1851</v>
      </c>
      <c r="N202" s="160">
        <v>42251</v>
      </c>
    </row>
    <row r="203" spans="1:14" ht="15" customHeight="1" thickBot="1" x14ac:dyDescent="0.25">
      <c r="A203" s="158" t="s">
        <v>2109</v>
      </c>
      <c r="B203" s="156" t="s">
        <v>76</v>
      </c>
      <c r="C203" s="156" t="s">
        <v>1997</v>
      </c>
      <c r="D203" s="159">
        <v>36480</v>
      </c>
      <c r="E203" s="158">
        <v>824</v>
      </c>
      <c r="F203" s="156" t="s">
        <v>21</v>
      </c>
      <c r="G203" s="156">
        <v>-17</v>
      </c>
      <c r="H203" s="159">
        <v>42259</v>
      </c>
      <c r="I203" s="156" t="s">
        <v>1854</v>
      </c>
      <c r="J203" s="158" t="s">
        <v>2094</v>
      </c>
      <c r="K203" s="156" t="s">
        <v>2093</v>
      </c>
      <c r="L203" s="156" t="s">
        <v>2108</v>
      </c>
      <c r="M203" s="157" t="s">
        <v>1851</v>
      </c>
      <c r="N203" s="160">
        <v>42260</v>
      </c>
    </row>
    <row r="204" spans="1:14" ht="14.1" customHeight="1" thickBot="1" x14ac:dyDescent="0.25">
      <c r="A204" s="158" t="s">
        <v>2107</v>
      </c>
      <c r="B204" s="156" t="s">
        <v>1110</v>
      </c>
      <c r="C204" s="156" t="s">
        <v>127</v>
      </c>
      <c r="D204" s="159">
        <v>36473</v>
      </c>
      <c r="E204" s="158">
        <v>767</v>
      </c>
      <c r="F204" s="156" t="s">
        <v>21</v>
      </c>
      <c r="G204" s="156">
        <v>-17</v>
      </c>
      <c r="H204" s="159">
        <v>42250</v>
      </c>
      <c r="I204" s="156" t="s">
        <v>1854</v>
      </c>
      <c r="J204" s="158" t="s">
        <v>2094</v>
      </c>
      <c r="K204" s="156" t="s">
        <v>2093</v>
      </c>
      <c r="L204" s="156" t="s">
        <v>2106</v>
      </c>
      <c r="M204" s="157" t="s">
        <v>1851</v>
      </c>
      <c r="N204" s="160">
        <v>42251</v>
      </c>
    </row>
    <row r="205" spans="1:14" ht="14.1" customHeight="1" thickBot="1" x14ac:dyDescent="0.25">
      <c r="A205" s="158" t="s">
        <v>2105</v>
      </c>
      <c r="B205" s="156" t="s">
        <v>62</v>
      </c>
      <c r="C205" s="156" t="s">
        <v>61</v>
      </c>
      <c r="D205" s="159">
        <v>36246</v>
      </c>
      <c r="E205" s="158">
        <v>889</v>
      </c>
      <c r="F205" s="156" t="s">
        <v>21</v>
      </c>
      <c r="G205" s="156">
        <v>-17</v>
      </c>
      <c r="H205" s="159">
        <v>42250</v>
      </c>
      <c r="I205" s="156" t="s">
        <v>1854</v>
      </c>
      <c r="J205" s="158" t="s">
        <v>2094</v>
      </c>
      <c r="K205" s="156" t="s">
        <v>2093</v>
      </c>
      <c r="L205" s="156" t="s">
        <v>2104</v>
      </c>
      <c r="M205" s="157" t="s">
        <v>1851</v>
      </c>
      <c r="N205" s="160">
        <v>42251</v>
      </c>
    </row>
    <row r="206" spans="1:14" ht="14.1" customHeight="1" thickBot="1" x14ac:dyDescent="0.25">
      <c r="A206" s="158" t="s">
        <v>2103</v>
      </c>
      <c r="B206" s="156" t="s">
        <v>459</v>
      </c>
      <c r="C206" s="156" t="s">
        <v>460</v>
      </c>
      <c r="D206" s="159">
        <v>36327</v>
      </c>
      <c r="E206" s="158">
        <v>1479</v>
      </c>
      <c r="F206" s="156" t="s">
        <v>21</v>
      </c>
      <c r="G206" s="156">
        <v>-17</v>
      </c>
      <c r="H206" s="159">
        <v>42250</v>
      </c>
      <c r="I206" s="156" t="s">
        <v>1854</v>
      </c>
      <c r="J206" s="158" t="s">
        <v>2094</v>
      </c>
      <c r="K206" s="156" t="s">
        <v>2093</v>
      </c>
      <c r="L206" s="156" t="s">
        <v>2102</v>
      </c>
      <c r="M206" s="157" t="s">
        <v>1851</v>
      </c>
      <c r="N206" s="160">
        <v>42251</v>
      </c>
    </row>
    <row r="207" spans="1:14" ht="15" customHeight="1" thickBot="1" x14ac:dyDescent="0.25">
      <c r="A207" s="158" t="s">
        <v>3447</v>
      </c>
      <c r="B207" s="156" t="s">
        <v>161</v>
      </c>
      <c r="C207" s="156" t="s">
        <v>885</v>
      </c>
      <c r="D207" s="159">
        <v>36215</v>
      </c>
      <c r="E207" s="158">
        <v>512</v>
      </c>
      <c r="F207" s="156" t="s">
        <v>21</v>
      </c>
      <c r="G207" s="156">
        <v>-17</v>
      </c>
      <c r="H207" s="159">
        <v>42282</v>
      </c>
      <c r="I207" s="156" t="s">
        <v>1854</v>
      </c>
      <c r="J207" s="158" t="s">
        <v>2094</v>
      </c>
      <c r="K207" s="156" t="s">
        <v>2093</v>
      </c>
      <c r="L207" s="156" t="s">
        <v>3448</v>
      </c>
      <c r="M207" s="157" t="s">
        <v>1851</v>
      </c>
      <c r="N207" s="160">
        <v>42305</v>
      </c>
    </row>
    <row r="208" spans="1:14" ht="14.1" customHeight="1" thickBot="1" x14ac:dyDescent="0.25">
      <c r="A208" s="158" t="s">
        <v>2101</v>
      </c>
      <c r="B208" s="156" t="s">
        <v>468</v>
      </c>
      <c r="C208" s="156" t="s">
        <v>469</v>
      </c>
      <c r="D208" s="159">
        <v>35807</v>
      </c>
      <c r="E208" s="158">
        <v>1967</v>
      </c>
      <c r="F208" s="156" t="s">
        <v>22</v>
      </c>
      <c r="G208" s="156">
        <v>-18</v>
      </c>
      <c r="H208" s="159">
        <v>42250</v>
      </c>
      <c r="I208" s="156" t="s">
        <v>1854</v>
      </c>
      <c r="J208" s="158" t="s">
        <v>2094</v>
      </c>
      <c r="K208" s="156" t="s">
        <v>2093</v>
      </c>
      <c r="L208" s="156" t="s">
        <v>2100</v>
      </c>
      <c r="M208" s="157" t="s">
        <v>1851</v>
      </c>
      <c r="N208" s="160">
        <v>42251</v>
      </c>
    </row>
    <row r="209" spans="1:14" ht="14.1" customHeight="1" thickBot="1" x14ac:dyDescent="0.25">
      <c r="A209" s="158" t="s">
        <v>2099</v>
      </c>
      <c r="B209" s="156" t="s">
        <v>76</v>
      </c>
      <c r="C209" s="156" t="s">
        <v>23</v>
      </c>
      <c r="D209" s="159">
        <v>34718</v>
      </c>
      <c r="E209" s="158">
        <v>1615</v>
      </c>
      <c r="F209" s="156" t="s">
        <v>6</v>
      </c>
      <c r="G209" s="156">
        <v>-21</v>
      </c>
      <c r="H209" s="159">
        <v>42259</v>
      </c>
      <c r="I209" s="156" t="s">
        <v>1854</v>
      </c>
      <c r="J209" s="158" t="s">
        <v>2094</v>
      </c>
      <c r="K209" s="156" t="s">
        <v>2093</v>
      </c>
      <c r="L209" s="156" t="s">
        <v>2098</v>
      </c>
      <c r="M209" s="157" t="s">
        <v>1851</v>
      </c>
      <c r="N209" s="160">
        <v>42260</v>
      </c>
    </row>
    <row r="210" spans="1:14" ht="15" customHeight="1" thickBot="1" x14ac:dyDescent="0.25">
      <c r="A210" s="158" t="s">
        <v>2097</v>
      </c>
      <c r="B210" s="156" t="s">
        <v>498</v>
      </c>
      <c r="C210" s="156" t="s">
        <v>47</v>
      </c>
      <c r="D210" s="159">
        <v>31769</v>
      </c>
      <c r="E210" s="158">
        <v>1470</v>
      </c>
      <c r="F210" s="156" t="s">
        <v>6</v>
      </c>
      <c r="G210" s="156">
        <v>-40</v>
      </c>
      <c r="H210" s="159">
        <v>42250</v>
      </c>
      <c r="I210" s="156" t="s">
        <v>1854</v>
      </c>
      <c r="J210" s="158" t="s">
        <v>2094</v>
      </c>
      <c r="K210" s="156" t="s">
        <v>2093</v>
      </c>
      <c r="L210" s="156" t="s">
        <v>2096</v>
      </c>
      <c r="M210" s="157" t="s">
        <v>1851</v>
      </c>
      <c r="N210" s="160">
        <v>42251</v>
      </c>
    </row>
    <row r="211" spans="1:14" ht="14.1" customHeight="1" thickBot="1" x14ac:dyDescent="0.25">
      <c r="A211" s="158" t="s">
        <v>2095</v>
      </c>
      <c r="B211" s="156" t="s">
        <v>53</v>
      </c>
      <c r="C211" s="156" t="s">
        <v>52</v>
      </c>
      <c r="D211" s="159">
        <v>29626</v>
      </c>
      <c r="E211" s="158">
        <v>844</v>
      </c>
      <c r="F211" s="156" t="s">
        <v>6</v>
      </c>
      <c r="G211" s="156">
        <v>-40</v>
      </c>
      <c r="H211" s="159">
        <v>42250</v>
      </c>
      <c r="I211" s="156" t="s">
        <v>1854</v>
      </c>
      <c r="J211" s="158" t="s">
        <v>2094</v>
      </c>
      <c r="K211" s="156" t="s">
        <v>2093</v>
      </c>
      <c r="L211" s="156" t="s">
        <v>2092</v>
      </c>
      <c r="M211" s="157" t="s">
        <v>1851</v>
      </c>
      <c r="N211" s="160">
        <v>42251</v>
      </c>
    </row>
    <row r="212" spans="1:14" ht="14.1" customHeight="1" thickBot="1" x14ac:dyDescent="0.25">
      <c r="A212" s="158" t="s">
        <v>3449</v>
      </c>
      <c r="B212" s="156" t="s">
        <v>774</v>
      </c>
      <c r="C212" s="156" t="s">
        <v>342</v>
      </c>
      <c r="D212" s="159">
        <v>39311</v>
      </c>
      <c r="E212" s="158">
        <v>500</v>
      </c>
      <c r="F212" s="156" t="s">
        <v>40</v>
      </c>
      <c r="G212" s="156">
        <v>-11</v>
      </c>
      <c r="H212" s="159">
        <v>42277</v>
      </c>
      <c r="I212" s="156" t="s">
        <v>1854</v>
      </c>
      <c r="J212" s="158" t="s">
        <v>2677</v>
      </c>
      <c r="K212" s="156" t="s">
        <v>2678</v>
      </c>
      <c r="L212" s="161"/>
      <c r="M212" s="157" t="s">
        <v>1851</v>
      </c>
      <c r="N212" s="160">
        <v>42277</v>
      </c>
    </row>
    <row r="213" spans="1:14" ht="14.1" customHeight="1" thickBot="1" x14ac:dyDescent="0.25">
      <c r="A213" s="158" t="s">
        <v>3450</v>
      </c>
      <c r="B213" s="156" t="s">
        <v>774</v>
      </c>
      <c r="C213" s="156" t="s">
        <v>820</v>
      </c>
      <c r="D213" s="159">
        <v>38795</v>
      </c>
      <c r="E213" s="158">
        <v>500</v>
      </c>
      <c r="F213" s="156" t="s">
        <v>36</v>
      </c>
      <c r="G213" s="156">
        <v>-11</v>
      </c>
      <c r="H213" s="159">
        <v>42277</v>
      </c>
      <c r="I213" s="156" t="s">
        <v>1854</v>
      </c>
      <c r="J213" s="158" t="s">
        <v>2677</v>
      </c>
      <c r="K213" s="156" t="s">
        <v>2678</v>
      </c>
      <c r="L213" s="161"/>
      <c r="M213" s="157" t="s">
        <v>1851</v>
      </c>
      <c r="N213" s="160">
        <v>42277</v>
      </c>
    </row>
    <row r="214" spans="1:14" ht="15" customHeight="1" thickBot="1" x14ac:dyDescent="0.25">
      <c r="A214" s="158" t="s">
        <v>3451</v>
      </c>
      <c r="B214" s="156" t="s">
        <v>572</v>
      </c>
      <c r="C214" s="156" t="s">
        <v>655</v>
      </c>
      <c r="D214" s="159">
        <v>38686</v>
      </c>
      <c r="E214" s="158">
        <v>500</v>
      </c>
      <c r="F214" s="156" t="s">
        <v>18</v>
      </c>
      <c r="G214" s="156">
        <v>-11</v>
      </c>
      <c r="H214" s="159">
        <v>42277</v>
      </c>
      <c r="I214" s="156" t="s">
        <v>1854</v>
      </c>
      <c r="J214" s="158" t="s">
        <v>2677</v>
      </c>
      <c r="K214" s="156" t="s">
        <v>2678</v>
      </c>
      <c r="L214" s="156" t="s">
        <v>3452</v>
      </c>
      <c r="M214" s="157" t="s">
        <v>1851</v>
      </c>
      <c r="N214" s="160">
        <v>42277</v>
      </c>
    </row>
    <row r="215" spans="1:14" ht="14.1" customHeight="1" thickBot="1" x14ac:dyDescent="0.25">
      <c r="A215" s="158" t="s">
        <v>3453</v>
      </c>
      <c r="B215" s="156" t="s">
        <v>654</v>
      </c>
      <c r="C215" s="156" t="s">
        <v>61</v>
      </c>
      <c r="D215" s="159">
        <v>38290</v>
      </c>
      <c r="E215" s="158">
        <v>501</v>
      </c>
      <c r="F215" s="156" t="s">
        <v>15</v>
      </c>
      <c r="G215" s="156">
        <v>-12</v>
      </c>
      <c r="H215" s="159">
        <v>42277</v>
      </c>
      <c r="I215" s="156" t="s">
        <v>1854</v>
      </c>
      <c r="J215" s="158" t="s">
        <v>2677</v>
      </c>
      <c r="K215" s="156" t="s">
        <v>2678</v>
      </c>
      <c r="L215" s="156" t="s">
        <v>3454</v>
      </c>
      <c r="M215" s="157" t="s">
        <v>2023</v>
      </c>
      <c r="N215" s="160">
        <v>42277</v>
      </c>
    </row>
    <row r="216" spans="1:14" ht="14.1" customHeight="1" thickBot="1" x14ac:dyDescent="0.25">
      <c r="A216" s="158" t="s">
        <v>2675</v>
      </c>
      <c r="B216" s="156" t="s">
        <v>478</v>
      </c>
      <c r="C216" s="156" t="s">
        <v>2676</v>
      </c>
      <c r="D216" s="159">
        <v>37717</v>
      </c>
      <c r="E216" s="158">
        <v>743</v>
      </c>
      <c r="F216" s="156" t="s">
        <v>17</v>
      </c>
      <c r="G216" s="156">
        <v>-13</v>
      </c>
      <c r="H216" s="159">
        <v>42256</v>
      </c>
      <c r="I216" s="156" t="s">
        <v>1854</v>
      </c>
      <c r="J216" s="158" t="s">
        <v>2677</v>
      </c>
      <c r="K216" s="156" t="s">
        <v>2678</v>
      </c>
      <c r="L216" s="156" t="s">
        <v>2679</v>
      </c>
      <c r="M216" s="157" t="s">
        <v>1851</v>
      </c>
      <c r="N216" s="160">
        <v>42267</v>
      </c>
    </row>
    <row r="217" spans="1:14" ht="15" customHeight="1" thickBot="1" x14ac:dyDescent="0.25">
      <c r="A217" s="158" t="s">
        <v>3455</v>
      </c>
      <c r="B217" s="156" t="s">
        <v>3322</v>
      </c>
      <c r="C217" s="156" t="s">
        <v>386</v>
      </c>
      <c r="D217" s="159">
        <v>37729</v>
      </c>
      <c r="E217" s="158">
        <v>500</v>
      </c>
      <c r="F217" s="156" t="s">
        <v>17</v>
      </c>
      <c r="G217" s="156">
        <v>-13</v>
      </c>
      <c r="H217" s="159">
        <v>42282</v>
      </c>
      <c r="I217" s="156" t="s">
        <v>1854</v>
      </c>
      <c r="J217" s="158" t="s">
        <v>2677</v>
      </c>
      <c r="K217" s="156" t="s">
        <v>2678</v>
      </c>
      <c r="L217" s="161"/>
      <c r="M217" s="157" t="s">
        <v>1851</v>
      </c>
      <c r="N217" s="160">
        <v>42282</v>
      </c>
    </row>
    <row r="218" spans="1:14" ht="14.1" customHeight="1" thickBot="1" x14ac:dyDescent="0.25">
      <c r="A218" s="158" t="s">
        <v>3456</v>
      </c>
      <c r="B218" s="156" t="s">
        <v>3322</v>
      </c>
      <c r="C218" s="156" t="s">
        <v>3321</v>
      </c>
      <c r="D218" s="159">
        <v>37729</v>
      </c>
      <c r="E218" s="158">
        <v>500</v>
      </c>
      <c r="F218" s="156" t="s">
        <v>17</v>
      </c>
      <c r="G218" s="156">
        <v>-13</v>
      </c>
      <c r="H218" s="159">
        <v>42282</v>
      </c>
      <c r="I218" s="156" t="s">
        <v>1854</v>
      </c>
      <c r="J218" s="158" t="s">
        <v>2677</v>
      </c>
      <c r="K218" s="156" t="s">
        <v>2678</v>
      </c>
      <c r="L218" s="161"/>
      <c r="M218" s="157" t="s">
        <v>1851</v>
      </c>
      <c r="N218" s="160">
        <v>42282</v>
      </c>
    </row>
    <row r="219" spans="1:14" ht="14.1" customHeight="1" thickBot="1" x14ac:dyDescent="0.25">
      <c r="A219" s="158" t="s">
        <v>2091</v>
      </c>
      <c r="B219" s="156" t="s">
        <v>375</v>
      </c>
      <c r="C219" s="156" t="s">
        <v>38</v>
      </c>
      <c r="D219" s="159">
        <v>36880</v>
      </c>
      <c r="E219" s="158">
        <v>922</v>
      </c>
      <c r="F219" s="156" t="s">
        <v>16</v>
      </c>
      <c r="G219" s="156">
        <v>-16</v>
      </c>
      <c r="H219" s="159">
        <v>42260</v>
      </c>
      <c r="I219" s="156" t="s">
        <v>1854</v>
      </c>
      <c r="J219" s="158" t="s">
        <v>2084</v>
      </c>
      <c r="K219" s="156" t="s">
        <v>2083</v>
      </c>
      <c r="L219" s="156" t="s">
        <v>2090</v>
      </c>
      <c r="M219" s="157" t="s">
        <v>1851</v>
      </c>
      <c r="N219" s="160">
        <v>42260</v>
      </c>
    </row>
    <row r="220" spans="1:14" ht="14.1" customHeight="1" thickBot="1" x14ac:dyDescent="0.25">
      <c r="A220" s="158" t="s">
        <v>2089</v>
      </c>
      <c r="B220" s="156" t="s">
        <v>361</v>
      </c>
      <c r="C220" s="156" t="s">
        <v>123</v>
      </c>
      <c r="D220" s="159">
        <v>36378</v>
      </c>
      <c r="E220" s="158">
        <v>913</v>
      </c>
      <c r="F220" s="156" t="s">
        <v>21</v>
      </c>
      <c r="G220" s="156">
        <v>-17</v>
      </c>
      <c r="H220" s="159">
        <v>42262</v>
      </c>
      <c r="I220" s="156" t="s">
        <v>1854</v>
      </c>
      <c r="J220" s="158" t="s">
        <v>2084</v>
      </c>
      <c r="K220" s="156" t="s">
        <v>2083</v>
      </c>
      <c r="L220" s="156" t="s">
        <v>2088</v>
      </c>
      <c r="M220" s="157" t="s">
        <v>1851</v>
      </c>
      <c r="N220" s="160">
        <v>42262</v>
      </c>
    </row>
    <row r="221" spans="1:14" ht="15" customHeight="1" thickBot="1" x14ac:dyDescent="0.25">
      <c r="A221" s="158" t="s">
        <v>1166</v>
      </c>
      <c r="B221" s="156" t="s">
        <v>1165</v>
      </c>
      <c r="C221" s="156" t="s">
        <v>67</v>
      </c>
      <c r="D221" s="159">
        <v>34583</v>
      </c>
      <c r="E221" s="158">
        <v>1569</v>
      </c>
      <c r="F221" s="156" t="s">
        <v>6</v>
      </c>
      <c r="G221" s="156">
        <v>-40</v>
      </c>
      <c r="H221" s="159">
        <v>42259</v>
      </c>
      <c r="I221" s="156" t="s">
        <v>1854</v>
      </c>
      <c r="J221" s="158" t="s">
        <v>2084</v>
      </c>
      <c r="K221" s="156" t="s">
        <v>2083</v>
      </c>
      <c r="L221" s="161"/>
      <c r="M221" s="157" t="s">
        <v>1851</v>
      </c>
      <c r="N221" s="160">
        <v>42260</v>
      </c>
    </row>
    <row r="222" spans="1:14" ht="14.1" customHeight="1" thickBot="1" x14ac:dyDescent="0.25">
      <c r="A222" s="158" t="s">
        <v>2087</v>
      </c>
      <c r="B222" s="156" t="s">
        <v>1159</v>
      </c>
      <c r="C222" s="156" t="s">
        <v>11</v>
      </c>
      <c r="D222" s="159">
        <v>26485</v>
      </c>
      <c r="E222" s="158">
        <v>1340</v>
      </c>
      <c r="F222" s="156" t="s">
        <v>8</v>
      </c>
      <c r="G222" s="156">
        <v>-50</v>
      </c>
      <c r="H222" s="159">
        <v>42258</v>
      </c>
      <c r="I222" s="156" t="s">
        <v>1854</v>
      </c>
      <c r="J222" s="158" t="s">
        <v>2084</v>
      </c>
      <c r="K222" s="156" t="s">
        <v>2083</v>
      </c>
      <c r="L222" s="161"/>
      <c r="M222" s="157" t="s">
        <v>1851</v>
      </c>
      <c r="N222" s="160">
        <v>42260</v>
      </c>
    </row>
    <row r="223" spans="1:14" ht="14.1" customHeight="1" thickBot="1" x14ac:dyDescent="0.25">
      <c r="A223" s="158" t="s">
        <v>2086</v>
      </c>
      <c r="B223" s="156" t="s">
        <v>784</v>
      </c>
      <c r="C223" s="156" t="s">
        <v>412</v>
      </c>
      <c r="D223" s="159">
        <v>24676</v>
      </c>
      <c r="E223" s="158">
        <v>1497</v>
      </c>
      <c r="F223" s="156" t="s">
        <v>8</v>
      </c>
      <c r="G223" s="156">
        <v>-50</v>
      </c>
      <c r="H223" s="159">
        <v>42251</v>
      </c>
      <c r="I223" s="156" t="s">
        <v>1854</v>
      </c>
      <c r="J223" s="158" t="s">
        <v>2084</v>
      </c>
      <c r="K223" s="156" t="s">
        <v>2083</v>
      </c>
      <c r="L223" s="161"/>
      <c r="M223" s="157" t="s">
        <v>1851</v>
      </c>
      <c r="N223" s="160">
        <v>42260</v>
      </c>
    </row>
    <row r="224" spans="1:14" ht="15" customHeight="1" thickBot="1" x14ac:dyDescent="0.25">
      <c r="A224" s="158" t="s">
        <v>2085</v>
      </c>
      <c r="B224" s="156" t="s">
        <v>124</v>
      </c>
      <c r="C224" s="156" t="s">
        <v>423</v>
      </c>
      <c r="D224" s="159">
        <v>21305</v>
      </c>
      <c r="E224" s="158">
        <v>788</v>
      </c>
      <c r="F224" s="156" t="s">
        <v>10</v>
      </c>
      <c r="G224" s="156">
        <v>-60</v>
      </c>
      <c r="H224" s="159">
        <v>42207</v>
      </c>
      <c r="I224" s="156" t="s">
        <v>1854</v>
      </c>
      <c r="J224" s="158" t="s">
        <v>2084</v>
      </c>
      <c r="K224" s="156" t="s">
        <v>2083</v>
      </c>
      <c r="L224" s="156" t="s">
        <v>2082</v>
      </c>
      <c r="M224" s="157" t="s">
        <v>1851</v>
      </c>
      <c r="N224" s="160">
        <v>42260</v>
      </c>
    </row>
    <row r="225" spans="1:14" ht="14.1" customHeight="1" thickBot="1" x14ac:dyDescent="0.25">
      <c r="A225" s="158" t="s">
        <v>2081</v>
      </c>
      <c r="B225" s="156" t="s">
        <v>272</v>
      </c>
      <c r="C225" s="156" t="s">
        <v>23</v>
      </c>
      <c r="D225" s="159">
        <v>35864</v>
      </c>
      <c r="E225" s="158">
        <v>793</v>
      </c>
      <c r="F225" s="156" t="s">
        <v>22</v>
      </c>
      <c r="G225" s="156">
        <v>-18</v>
      </c>
      <c r="H225" s="159">
        <v>42257</v>
      </c>
      <c r="I225" s="156" t="s">
        <v>1854</v>
      </c>
      <c r="J225" s="158" t="s">
        <v>2078</v>
      </c>
      <c r="K225" s="156" t="s">
        <v>2077</v>
      </c>
      <c r="L225" s="156" t="s">
        <v>2080</v>
      </c>
      <c r="M225" s="157" t="s">
        <v>1851</v>
      </c>
      <c r="N225" s="160">
        <v>42257</v>
      </c>
    </row>
    <row r="226" spans="1:14" ht="14.1" customHeight="1" thickBot="1" x14ac:dyDescent="0.25">
      <c r="A226" s="158" t="s">
        <v>2079</v>
      </c>
      <c r="B226" s="156" t="s">
        <v>92</v>
      </c>
      <c r="C226" s="156" t="s">
        <v>81</v>
      </c>
      <c r="D226" s="159">
        <v>34193</v>
      </c>
      <c r="E226" s="158">
        <v>768</v>
      </c>
      <c r="F226" s="156" t="s">
        <v>6</v>
      </c>
      <c r="G226" s="156">
        <v>-40</v>
      </c>
      <c r="H226" s="159">
        <v>42256</v>
      </c>
      <c r="I226" s="156" t="s">
        <v>1854</v>
      </c>
      <c r="J226" s="158" t="s">
        <v>2078</v>
      </c>
      <c r="K226" s="156" t="s">
        <v>2077</v>
      </c>
      <c r="L226" s="156" t="s">
        <v>2076</v>
      </c>
      <c r="M226" s="157" t="s">
        <v>1851</v>
      </c>
      <c r="N226" s="160">
        <v>42257</v>
      </c>
    </row>
    <row r="227" spans="1:14" ht="14.1" customHeight="1" thickBot="1" x14ac:dyDescent="0.25">
      <c r="A227" s="158" t="s">
        <v>1161</v>
      </c>
      <c r="B227" s="156" t="s">
        <v>757</v>
      </c>
      <c r="C227" s="156" t="s">
        <v>283</v>
      </c>
      <c r="D227" s="159">
        <v>38917</v>
      </c>
      <c r="E227" s="158">
        <v>500</v>
      </c>
      <c r="F227" s="156" t="s">
        <v>36</v>
      </c>
      <c r="G227" s="156">
        <v>-11</v>
      </c>
      <c r="H227" s="159">
        <v>42250</v>
      </c>
      <c r="I227" s="156" t="s">
        <v>1854</v>
      </c>
      <c r="J227" s="158" t="s">
        <v>2070</v>
      </c>
      <c r="K227" s="156" t="s">
        <v>2069</v>
      </c>
      <c r="L227" s="161"/>
      <c r="M227" s="157" t="s">
        <v>1851</v>
      </c>
      <c r="N227" s="160">
        <v>42252</v>
      </c>
    </row>
    <row r="228" spans="1:14" ht="15" customHeight="1" thickBot="1" x14ac:dyDescent="0.25">
      <c r="A228" s="158" t="s">
        <v>1162</v>
      </c>
      <c r="B228" s="156" t="s">
        <v>757</v>
      </c>
      <c r="C228" s="156" t="s">
        <v>34</v>
      </c>
      <c r="D228" s="159">
        <v>37957</v>
      </c>
      <c r="E228" s="158">
        <v>500</v>
      </c>
      <c r="F228" s="156" t="s">
        <v>17</v>
      </c>
      <c r="G228" s="156">
        <v>-13</v>
      </c>
      <c r="H228" s="159">
        <v>42250</v>
      </c>
      <c r="I228" s="156" t="s">
        <v>1854</v>
      </c>
      <c r="J228" s="158" t="s">
        <v>2070</v>
      </c>
      <c r="K228" s="156" t="s">
        <v>2069</v>
      </c>
      <c r="L228" s="161"/>
      <c r="M228" s="157" t="s">
        <v>1851</v>
      </c>
      <c r="N228" s="160">
        <v>42252</v>
      </c>
    </row>
    <row r="229" spans="1:14" ht="14.1" customHeight="1" thickBot="1" x14ac:dyDescent="0.25">
      <c r="A229" s="158" t="s">
        <v>3032</v>
      </c>
      <c r="B229" s="156" t="s">
        <v>3033</v>
      </c>
      <c r="C229" s="156" t="s">
        <v>3034</v>
      </c>
      <c r="D229" s="159">
        <v>37665</v>
      </c>
      <c r="E229" s="158">
        <v>500</v>
      </c>
      <c r="F229" s="156" t="s">
        <v>17</v>
      </c>
      <c r="G229" s="156">
        <v>-13</v>
      </c>
      <c r="H229" s="159">
        <v>42271</v>
      </c>
      <c r="I229" s="156" t="s">
        <v>1854</v>
      </c>
      <c r="J229" s="158" t="s">
        <v>2070</v>
      </c>
      <c r="K229" s="156" t="s">
        <v>2069</v>
      </c>
      <c r="L229" s="161"/>
      <c r="M229" s="157" t="s">
        <v>1851</v>
      </c>
      <c r="N229" s="160">
        <v>42271</v>
      </c>
    </row>
    <row r="230" spans="1:14" ht="14.1" customHeight="1" thickBot="1" x14ac:dyDescent="0.25">
      <c r="A230" s="158" t="s">
        <v>3457</v>
      </c>
      <c r="B230" s="156" t="s">
        <v>3338</v>
      </c>
      <c r="C230" s="156" t="s">
        <v>3337</v>
      </c>
      <c r="D230" s="159">
        <v>37854</v>
      </c>
      <c r="E230" s="158">
        <v>500</v>
      </c>
      <c r="F230" s="156" t="s">
        <v>17</v>
      </c>
      <c r="G230" s="156">
        <v>-13</v>
      </c>
      <c r="H230" s="159">
        <v>42278</v>
      </c>
      <c r="I230" s="156" t="s">
        <v>1854</v>
      </c>
      <c r="J230" s="158" t="s">
        <v>2070</v>
      </c>
      <c r="K230" s="156" t="s">
        <v>2069</v>
      </c>
      <c r="L230" s="161"/>
      <c r="M230" s="157" t="s">
        <v>1851</v>
      </c>
      <c r="N230" s="160">
        <v>42278</v>
      </c>
    </row>
    <row r="231" spans="1:14" ht="15" customHeight="1" thickBot="1" x14ac:dyDescent="0.25">
      <c r="A231" s="158" t="s">
        <v>3458</v>
      </c>
      <c r="B231" s="156" t="s">
        <v>3317</v>
      </c>
      <c r="C231" s="156" t="s">
        <v>428</v>
      </c>
      <c r="D231" s="159">
        <v>37780</v>
      </c>
      <c r="E231" s="158">
        <v>500</v>
      </c>
      <c r="F231" s="156" t="s">
        <v>17</v>
      </c>
      <c r="G231" s="156">
        <v>-13</v>
      </c>
      <c r="H231" s="159">
        <v>42278</v>
      </c>
      <c r="I231" s="156" t="s">
        <v>1854</v>
      </c>
      <c r="J231" s="158" t="s">
        <v>2070</v>
      </c>
      <c r="K231" s="156" t="s">
        <v>2069</v>
      </c>
      <c r="L231" s="161"/>
      <c r="M231" s="157" t="s">
        <v>1851</v>
      </c>
      <c r="N231" s="160">
        <v>42278</v>
      </c>
    </row>
    <row r="232" spans="1:14" ht="14.1" customHeight="1" thickBot="1" x14ac:dyDescent="0.25">
      <c r="A232" s="158" t="s">
        <v>1160</v>
      </c>
      <c r="B232" s="156" t="s">
        <v>757</v>
      </c>
      <c r="C232" s="156" t="s">
        <v>721</v>
      </c>
      <c r="D232" s="159">
        <v>35317</v>
      </c>
      <c r="E232" s="158">
        <v>542</v>
      </c>
      <c r="F232" s="156" t="s">
        <v>6</v>
      </c>
      <c r="G232" s="156">
        <v>-20</v>
      </c>
      <c r="H232" s="159">
        <v>42214</v>
      </c>
      <c r="I232" s="156" t="s">
        <v>1854</v>
      </c>
      <c r="J232" s="158" t="s">
        <v>2070</v>
      </c>
      <c r="K232" s="156" t="s">
        <v>2069</v>
      </c>
      <c r="L232" s="161"/>
      <c r="M232" s="157" t="s">
        <v>1851</v>
      </c>
      <c r="N232" s="160">
        <v>42252</v>
      </c>
    </row>
    <row r="233" spans="1:14" ht="14.1" customHeight="1" thickBot="1" x14ac:dyDescent="0.25">
      <c r="A233" s="158" t="s">
        <v>2075</v>
      </c>
      <c r="B233" s="156" t="s">
        <v>157</v>
      </c>
      <c r="C233" s="156" t="s">
        <v>747</v>
      </c>
      <c r="D233" s="159">
        <v>33136</v>
      </c>
      <c r="E233" s="158">
        <v>771</v>
      </c>
      <c r="F233" s="156" t="s">
        <v>6</v>
      </c>
      <c r="G233" s="156">
        <v>-40</v>
      </c>
      <c r="H233" s="159">
        <v>42259</v>
      </c>
      <c r="I233" s="156" t="s">
        <v>1854</v>
      </c>
      <c r="J233" s="158" t="s">
        <v>2070</v>
      </c>
      <c r="K233" s="156" t="s">
        <v>2069</v>
      </c>
      <c r="L233" s="156" t="s">
        <v>2074</v>
      </c>
      <c r="M233" s="157" t="s">
        <v>1851</v>
      </c>
      <c r="N233" s="160">
        <v>42259</v>
      </c>
    </row>
    <row r="234" spans="1:14" ht="14.1" customHeight="1" thickBot="1" x14ac:dyDescent="0.25">
      <c r="A234" s="158" t="s">
        <v>2073</v>
      </c>
      <c r="B234" s="156" t="s">
        <v>97</v>
      </c>
      <c r="C234" s="156" t="s">
        <v>81</v>
      </c>
      <c r="D234" s="159">
        <v>33136</v>
      </c>
      <c r="E234" s="158">
        <v>848</v>
      </c>
      <c r="F234" s="156" t="s">
        <v>6</v>
      </c>
      <c r="G234" s="156">
        <v>-40</v>
      </c>
      <c r="H234" s="159">
        <v>42260</v>
      </c>
      <c r="I234" s="156" t="s">
        <v>1854</v>
      </c>
      <c r="J234" s="158" t="s">
        <v>2070</v>
      </c>
      <c r="K234" s="156" t="s">
        <v>2069</v>
      </c>
      <c r="L234" s="156" t="s">
        <v>2072</v>
      </c>
      <c r="M234" s="157" t="s">
        <v>1851</v>
      </c>
      <c r="N234" s="160">
        <v>42261</v>
      </c>
    </row>
    <row r="235" spans="1:14" ht="15" customHeight="1" thickBot="1" x14ac:dyDescent="0.25">
      <c r="A235" s="158" t="s">
        <v>2071</v>
      </c>
      <c r="B235" s="156" t="s">
        <v>32</v>
      </c>
      <c r="C235" s="156" t="s">
        <v>115</v>
      </c>
      <c r="D235" s="159">
        <v>24535</v>
      </c>
      <c r="E235" s="158">
        <v>928</v>
      </c>
      <c r="F235" s="156" t="s">
        <v>8</v>
      </c>
      <c r="G235" s="156">
        <v>-50</v>
      </c>
      <c r="H235" s="159">
        <v>42207</v>
      </c>
      <c r="I235" s="156" t="s">
        <v>1854</v>
      </c>
      <c r="J235" s="158" t="s">
        <v>2070</v>
      </c>
      <c r="K235" s="156" t="s">
        <v>2069</v>
      </c>
      <c r="L235" s="156" t="s">
        <v>2068</v>
      </c>
      <c r="M235" s="157" t="s">
        <v>1851</v>
      </c>
      <c r="N235" s="160">
        <v>42252</v>
      </c>
    </row>
    <row r="236" spans="1:14" ht="14.1" customHeight="1" thickBot="1" x14ac:dyDescent="0.25">
      <c r="A236" s="158" t="s">
        <v>2067</v>
      </c>
      <c r="B236" s="156" t="s">
        <v>303</v>
      </c>
      <c r="C236" s="156" t="s">
        <v>46</v>
      </c>
      <c r="D236" s="159">
        <v>17444</v>
      </c>
      <c r="E236" s="158">
        <v>688</v>
      </c>
      <c r="F236" s="156" t="s">
        <v>27</v>
      </c>
      <c r="G236" s="156">
        <v>-70</v>
      </c>
      <c r="H236" s="159">
        <v>42207</v>
      </c>
      <c r="I236" s="156" t="s">
        <v>1854</v>
      </c>
      <c r="J236" s="158" t="s">
        <v>2066</v>
      </c>
      <c r="K236" s="156" t="s">
        <v>2065</v>
      </c>
      <c r="L236" s="161"/>
      <c r="M236" s="157" t="s">
        <v>1851</v>
      </c>
      <c r="N236" s="160">
        <v>42249</v>
      </c>
    </row>
    <row r="237" spans="1:14" ht="14.1" customHeight="1" thickBot="1" x14ac:dyDescent="0.25">
      <c r="A237" s="158" t="s">
        <v>2680</v>
      </c>
      <c r="B237" s="156" t="s">
        <v>348</v>
      </c>
      <c r="C237" s="156" t="s">
        <v>142</v>
      </c>
      <c r="D237" s="159">
        <v>39533</v>
      </c>
      <c r="E237" s="158">
        <v>500</v>
      </c>
      <c r="F237" s="156" t="s">
        <v>40</v>
      </c>
      <c r="G237" s="156">
        <v>-11</v>
      </c>
      <c r="H237" s="159">
        <v>42263</v>
      </c>
      <c r="I237" s="156" t="s">
        <v>1854</v>
      </c>
      <c r="J237" s="158" t="s">
        <v>2043</v>
      </c>
      <c r="K237" s="156" t="s">
        <v>2042</v>
      </c>
      <c r="L237" s="161"/>
      <c r="M237" s="157" t="s">
        <v>1851</v>
      </c>
      <c r="N237" s="160">
        <v>42265</v>
      </c>
    </row>
    <row r="238" spans="1:14" ht="14.1" customHeight="1" thickBot="1" x14ac:dyDescent="0.25">
      <c r="A238" s="158" t="s">
        <v>3459</v>
      </c>
      <c r="B238" s="156" t="s">
        <v>3299</v>
      </c>
      <c r="C238" s="156" t="s">
        <v>3034</v>
      </c>
      <c r="D238" s="159">
        <v>39774</v>
      </c>
      <c r="E238" s="158">
        <v>500</v>
      </c>
      <c r="F238" s="156" t="s">
        <v>40</v>
      </c>
      <c r="G238" s="156">
        <v>-11</v>
      </c>
      <c r="H238" s="159">
        <v>42277</v>
      </c>
      <c r="I238" s="156" t="s">
        <v>1854</v>
      </c>
      <c r="J238" s="158" t="s">
        <v>2043</v>
      </c>
      <c r="K238" s="156" t="s">
        <v>2042</v>
      </c>
      <c r="L238" s="161"/>
      <c r="M238" s="157" t="s">
        <v>1851</v>
      </c>
      <c r="N238" s="160">
        <v>42292</v>
      </c>
    </row>
    <row r="239" spans="1:14" ht="15" customHeight="1" thickBot="1" x14ac:dyDescent="0.25">
      <c r="A239" s="158" t="s">
        <v>2681</v>
      </c>
      <c r="B239" s="156" t="s">
        <v>348</v>
      </c>
      <c r="C239" s="156" t="s">
        <v>38</v>
      </c>
      <c r="D239" s="159">
        <v>38937</v>
      </c>
      <c r="E239" s="158">
        <v>500</v>
      </c>
      <c r="F239" s="156" t="s">
        <v>36</v>
      </c>
      <c r="G239" s="156">
        <v>-11</v>
      </c>
      <c r="H239" s="159">
        <v>42263</v>
      </c>
      <c r="I239" s="156" t="s">
        <v>1854</v>
      </c>
      <c r="J239" s="158" t="s">
        <v>2043</v>
      </c>
      <c r="K239" s="156" t="s">
        <v>2042</v>
      </c>
      <c r="L239" s="161"/>
      <c r="M239" s="157" t="s">
        <v>1851</v>
      </c>
      <c r="N239" s="160">
        <v>42265</v>
      </c>
    </row>
    <row r="240" spans="1:14" ht="14.1" customHeight="1" thickBot="1" x14ac:dyDescent="0.25">
      <c r="A240" s="158" t="s">
        <v>2064</v>
      </c>
      <c r="B240" s="156" t="s">
        <v>146</v>
      </c>
      <c r="C240" s="156" t="s">
        <v>145</v>
      </c>
      <c r="D240" s="159">
        <v>38811</v>
      </c>
      <c r="E240" s="158">
        <v>590</v>
      </c>
      <c r="F240" s="156" t="s">
        <v>36</v>
      </c>
      <c r="G240" s="156">
        <v>-11</v>
      </c>
      <c r="H240" s="159">
        <v>42249</v>
      </c>
      <c r="I240" s="156" t="s">
        <v>1854</v>
      </c>
      <c r="J240" s="158" t="s">
        <v>2043</v>
      </c>
      <c r="K240" s="156" t="s">
        <v>2042</v>
      </c>
      <c r="L240" s="156" t="s">
        <v>2063</v>
      </c>
      <c r="M240" s="157" t="s">
        <v>1851</v>
      </c>
      <c r="N240" s="160">
        <v>42253</v>
      </c>
    </row>
    <row r="241" spans="1:14" ht="14.1" customHeight="1" thickBot="1" x14ac:dyDescent="0.25">
      <c r="A241" s="158" t="s">
        <v>3460</v>
      </c>
      <c r="B241" s="156" t="s">
        <v>631</v>
      </c>
      <c r="C241" s="156" t="s">
        <v>104</v>
      </c>
      <c r="D241" s="159">
        <v>38722</v>
      </c>
      <c r="E241" s="158">
        <v>500</v>
      </c>
      <c r="F241" s="156" t="s">
        <v>36</v>
      </c>
      <c r="G241" s="156">
        <v>-11</v>
      </c>
      <c r="H241" s="159">
        <v>42276</v>
      </c>
      <c r="I241" s="156" t="s">
        <v>1854</v>
      </c>
      <c r="J241" s="158" t="s">
        <v>2043</v>
      </c>
      <c r="K241" s="156" t="s">
        <v>2042</v>
      </c>
      <c r="L241" s="156" t="s">
        <v>3461</v>
      </c>
      <c r="M241" s="157" t="s">
        <v>1851</v>
      </c>
      <c r="N241" s="160">
        <v>42277</v>
      </c>
    </row>
    <row r="242" spans="1:14" ht="15" customHeight="1" thickBot="1" x14ac:dyDescent="0.25">
      <c r="A242" s="158" t="s">
        <v>3462</v>
      </c>
      <c r="B242" s="156" t="s">
        <v>3299</v>
      </c>
      <c r="C242" s="156" t="s">
        <v>716</v>
      </c>
      <c r="D242" s="159">
        <v>38879</v>
      </c>
      <c r="E242" s="158">
        <v>500</v>
      </c>
      <c r="F242" s="156" t="s">
        <v>36</v>
      </c>
      <c r="G242" s="156">
        <v>-11</v>
      </c>
      <c r="H242" s="159">
        <v>42277</v>
      </c>
      <c r="I242" s="156" t="s">
        <v>1854</v>
      </c>
      <c r="J242" s="158" t="s">
        <v>2043</v>
      </c>
      <c r="K242" s="156" t="s">
        <v>2042</v>
      </c>
      <c r="L242" s="161"/>
      <c r="M242" s="157" t="s">
        <v>1851</v>
      </c>
      <c r="N242" s="160">
        <v>42292</v>
      </c>
    </row>
    <row r="243" spans="1:14" ht="14.1" customHeight="1" thickBot="1" x14ac:dyDescent="0.25">
      <c r="A243" s="158" t="s">
        <v>2682</v>
      </c>
      <c r="B243" s="156" t="s">
        <v>164</v>
      </c>
      <c r="C243" s="156" t="s">
        <v>246</v>
      </c>
      <c r="D243" s="159">
        <v>38399</v>
      </c>
      <c r="E243" s="158">
        <v>500</v>
      </c>
      <c r="F243" s="156" t="s">
        <v>18</v>
      </c>
      <c r="G243" s="156">
        <v>-11</v>
      </c>
      <c r="H243" s="159">
        <v>42262</v>
      </c>
      <c r="I243" s="156" t="s">
        <v>1854</v>
      </c>
      <c r="J243" s="158" t="s">
        <v>2043</v>
      </c>
      <c r="K243" s="156" t="s">
        <v>2042</v>
      </c>
      <c r="L243" s="156" t="s">
        <v>2683</v>
      </c>
      <c r="M243" s="157" t="s">
        <v>1851</v>
      </c>
      <c r="N243" s="160">
        <v>42265</v>
      </c>
    </row>
    <row r="244" spans="1:14" ht="14.1" customHeight="1" thickBot="1" x14ac:dyDescent="0.25">
      <c r="A244" s="158" t="s">
        <v>2062</v>
      </c>
      <c r="B244" s="156" t="s">
        <v>572</v>
      </c>
      <c r="C244" s="156" t="s">
        <v>38</v>
      </c>
      <c r="D244" s="159">
        <v>38391</v>
      </c>
      <c r="E244" s="158">
        <v>500</v>
      </c>
      <c r="F244" s="156" t="s">
        <v>18</v>
      </c>
      <c r="G244" s="156">
        <v>-11</v>
      </c>
      <c r="H244" s="159">
        <v>42258</v>
      </c>
      <c r="I244" s="156" t="s">
        <v>1854</v>
      </c>
      <c r="J244" s="158" t="s">
        <v>2043</v>
      </c>
      <c r="K244" s="156" t="s">
        <v>2042</v>
      </c>
      <c r="L244" s="156" t="s">
        <v>2061</v>
      </c>
      <c r="M244" s="157" t="s">
        <v>1851</v>
      </c>
      <c r="N244" s="160">
        <v>42262</v>
      </c>
    </row>
    <row r="245" spans="1:14" ht="14.1" customHeight="1" thickBot="1" x14ac:dyDescent="0.25">
      <c r="A245" s="158" t="s">
        <v>2684</v>
      </c>
      <c r="B245" s="156" t="s">
        <v>2685</v>
      </c>
      <c r="C245" s="156" t="s">
        <v>66</v>
      </c>
      <c r="D245" s="159">
        <v>38548</v>
      </c>
      <c r="E245" s="158">
        <v>500</v>
      </c>
      <c r="F245" s="156" t="s">
        <v>18</v>
      </c>
      <c r="G245" s="156">
        <v>-11</v>
      </c>
      <c r="H245" s="159">
        <v>42263</v>
      </c>
      <c r="I245" s="156" t="s">
        <v>1854</v>
      </c>
      <c r="J245" s="158" t="s">
        <v>2043</v>
      </c>
      <c r="K245" s="156" t="s">
        <v>2042</v>
      </c>
      <c r="L245" s="161"/>
      <c r="M245" s="157" t="s">
        <v>1851</v>
      </c>
      <c r="N245" s="160">
        <v>42265</v>
      </c>
    </row>
    <row r="246" spans="1:14" ht="15" customHeight="1" thickBot="1" x14ac:dyDescent="0.25">
      <c r="A246" s="158" t="s">
        <v>2935</v>
      </c>
      <c r="B246" s="156" t="s">
        <v>2936</v>
      </c>
      <c r="C246" s="156" t="s">
        <v>877</v>
      </c>
      <c r="D246" s="159">
        <v>38200</v>
      </c>
      <c r="E246" s="158">
        <v>500</v>
      </c>
      <c r="F246" s="156" t="s">
        <v>15</v>
      </c>
      <c r="G246" s="156">
        <v>-12</v>
      </c>
      <c r="H246" s="159">
        <v>42252</v>
      </c>
      <c r="I246" s="156" t="s">
        <v>1854</v>
      </c>
      <c r="J246" s="158" t="s">
        <v>2043</v>
      </c>
      <c r="K246" s="156" t="s">
        <v>2042</v>
      </c>
      <c r="L246" s="161"/>
      <c r="M246" s="157" t="s">
        <v>1851</v>
      </c>
      <c r="N246" s="160">
        <v>42270</v>
      </c>
    </row>
    <row r="247" spans="1:14" ht="14.1" customHeight="1" thickBot="1" x14ac:dyDescent="0.25">
      <c r="A247" s="158" t="s">
        <v>2686</v>
      </c>
      <c r="B247" s="156" t="s">
        <v>311</v>
      </c>
      <c r="C247" s="156" t="s">
        <v>88</v>
      </c>
      <c r="D247" s="159">
        <v>38159</v>
      </c>
      <c r="E247" s="158">
        <v>500</v>
      </c>
      <c r="F247" s="156" t="s">
        <v>15</v>
      </c>
      <c r="G247" s="156">
        <v>-12</v>
      </c>
      <c r="H247" s="159">
        <v>42263</v>
      </c>
      <c r="I247" s="156" t="s">
        <v>1854</v>
      </c>
      <c r="J247" s="158" t="s">
        <v>2043</v>
      </c>
      <c r="K247" s="156" t="s">
        <v>2042</v>
      </c>
      <c r="L247" s="156" t="s">
        <v>2687</v>
      </c>
      <c r="M247" s="157" t="s">
        <v>1851</v>
      </c>
      <c r="N247" s="160">
        <v>42265</v>
      </c>
    </row>
    <row r="248" spans="1:14" ht="14.1" customHeight="1" thickBot="1" x14ac:dyDescent="0.25">
      <c r="A248" s="158" t="s">
        <v>2688</v>
      </c>
      <c r="B248" s="156" t="s">
        <v>2689</v>
      </c>
      <c r="C248" s="156" t="s">
        <v>9</v>
      </c>
      <c r="D248" s="159">
        <v>38076</v>
      </c>
      <c r="E248" s="158">
        <v>500</v>
      </c>
      <c r="F248" s="156" t="s">
        <v>15</v>
      </c>
      <c r="G248" s="156">
        <v>-12</v>
      </c>
      <c r="H248" s="159">
        <v>42263</v>
      </c>
      <c r="I248" s="156" t="s">
        <v>1854</v>
      </c>
      <c r="J248" s="158" t="s">
        <v>2043</v>
      </c>
      <c r="K248" s="156" t="s">
        <v>2042</v>
      </c>
      <c r="L248" s="161"/>
      <c r="M248" s="157" t="s">
        <v>1851</v>
      </c>
      <c r="N248" s="160">
        <v>42265</v>
      </c>
    </row>
    <row r="249" spans="1:14" ht="15" customHeight="1" thickBot="1" x14ac:dyDescent="0.25">
      <c r="A249" s="158" t="s">
        <v>2690</v>
      </c>
      <c r="B249" s="156" t="s">
        <v>962</v>
      </c>
      <c r="C249" s="156" t="s">
        <v>455</v>
      </c>
      <c r="D249" s="159">
        <v>38075</v>
      </c>
      <c r="E249" s="158">
        <v>500</v>
      </c>
      <c r="F249" s="156" t="s">
        <v>15</v>
      </c>
      <c r="G249" s="156">
        <v>-12</v>
      </c>
      <c r="H249" s="159">
        <v>42263</v>
      </c>
      <c r="I249" s="156" t="s">
        <v>1854</v>
      </c>
      <c r="J249" s="158" t="s">
        <v>2043</v>
      </c>
      <c r="K249" s="156" t="s">
        <v>2042</v>
      </c>
      <c r="L249" s="161"/>
      <c r="M249" s="157" t="s">
        <v>1851</v>
      </c>
      <c r="N249" s="160">
        <v>42265</v>
      </c>
    </row>
    <row r="250" spans="1:14" ht="14.1" customHeight="1" thickBot="1" x14ac:dyDescent="0.25">
      <c r="A250" s="158" t="s">
        <v>2060</v>
      </c>
      <c r="B250" s="156" t="s">
        <v>165</v>
      </c>
      <c r="C250" s="156" t="s">
        <v>69</v>
      </c>
      <c r="D250" s="159">
        <v>37859</v>
      </c>
      <c r="E250" s="158">
        <v>500</v>
      </c>
      <c r="F250" s="156" t="s">
        <v>17</v>
      </c>
      <c r="G250" s="156">
        <v>-13</v>
      </c>
      <c r="H250" s="159">
        <v>42252</v>
      </c>
      <c r="I250" s="156" t="s">
        <v>1854</v>
      </c>
      <c r="J250" s="158" t="s">
        <v>2043</v>
      </c>
      <c r="K250" s="156" t="s">
        <v>2042</v>
      </c>
      <c r="L250" s="156" t="s">
        <v>2059</v>
      </c>
      <c r="M250" s="157" t="s">
        <v>1851</v>
      </c>
      <c r="N250" s="160">
        <v>42253</v>
      </c>
    </row>
    <row r="251" spans="1:14" ht="14.1" customHeight="1" thickBot="1" x14ac:dyDescent="0.25">
      <c r="A251" s="158" t="s">
        <v>2058</v>
      </c>
      <c r="B251" s="156" t="s">
        <v>170</v>
      </c>
      <c r="C251" s="156" t="s">
        <v>19</v>
      </c>
      <c r="D251" s="159">
        <v>37853</v>
      </c>
      <c r="E251" s="158">
        <v>500</v>
      </c>
      <c r="F251" s="156" t="s">
        <v>17</v>
      </c>
      <c r="G251" s="156">
        <v>-13</v>
      </c>
      <c r="H251" s="159">
        <v>42251</v>
      </c>
      <c r="I251" s="156" t="s">
        <v>1854</v>
      </c>
      <c r="J251" s="158" t="s">
        <v>2043</v>
      </c>
      <c r="K251" s="156" t="s">
        <v>2042</v>
      </c>
      <c r="L251" s="156" t="s">
        <v>2057</v>
      </c>
      <c r="M251" s="157" t="s">
        <v>1851</v>
      </c>
      <c r="N251" s="160">
        <v>42253</v>
      </c>
    </row>
    <row r="252" spans="1:14" ht="14.1" customHeight="1" thickBot="1" x14ac:dyDescent="0.25">
      <c r="A252" s="158" t="s">
        <v>2691</v>
      </c>
      <c r="B252" s="156" t="s">
        <v>446</v>
      </c>
      <c r="C252" s="156" t="s">
        <v>406</v>
      </c>
      <c r="D252" s="159">
        <v>37395</v>
      </c>
      <c r="E252" s="158">
        <v>839</v>
      </c>
      <c r="F252" s="156" t="s">
        <v>24</v>
      </c>
      <c r="G252" s="156">
        <v>-14</v>
      </c>
      <c r="H252" s="159">
        <v>42253</v>
      </c>
      <c r="I252" s="156" t="s">
        <v>1854</v>
      </c>
      <c r="J252" s="158" t="s">
        <v>2043</v>
      </c>
      <c r="K252" s="156" t="s">
        <v>2042</v>
      </c>
      <c r="L252" s="156" t="s">
        <v>2692</v>
      </c>
      <c r="M252" s="157" t="s">
        <v>1851</v>
      </c>
      <c r="N252" s="160">
        <v>42267</v>
      </c>
    </row>
    <row r="253" spans="1:14" ht="15" customHeight="1" thickBot="1" x14ac:dyDescent="0.25">
      <c r="A253" s="158" t="s">
        <v>3463</v>
      </c>
      <c r="B253" s="156" t="s">
        <v>3357</v>
      </c>
      <c r="C253" s="156" t="s">
        <v>3356</v>
      </c>
      <c r="D253" s="159">
        <v>37366</v>
      </c>
      <c r="E253" s="158">
        <v>500</v>
      </c>
      <c r="F253" s="156" t="s">
        <v>24</v>
      </c>
      <c r="G253" s="156">
        <v>-14</v>
      </c>
      <c r="H253" s="159">
        <v>42291</v>
      </c>
      <c r="I253" s="156" t="s">
        <v>1854</v>
      </c>
      <c r="J253" s="158" t="s">
        <v>2043</v>
      </c>
      <c r="K253" s="156" t="s">
        <v>2042</v>
      </c>
      <c r="L253" s="161"/>
      <c r="M253" s="157" t="s">
        <v>1851</v>
      </c>
      <c r="N253" s="160">
        <v>42292</v>
      </c>
    </row>
    <row r="254" spans="1:14" ht="14.1" customHeight="1" thickBot="1" x14ac:dyDescent="0.25">
      <c r="A254" s="158" t="s">
        <v>3464</v>
      </c>
      <c r="B254" s="156" t="s">
        <v>448</v>
      </c>
      <c r="C254" s="156" t="s">
        <v>449</v>
      </c>
      <c r="D254" s="159">
        <v>37104</v>
      </c>
      <c r="E254" s="158">
        <v>500</v>
      </c>
      <c r="F254" s="156" t="s">
        <v>14</v>
      </c>
      <c r="G254" s="156">
        <v>-15</v>
      </c>
      <c r="H254" s="159">
        <v>42277</v>
      </c>
      <c r="I254" s="156" t="s">
        <v>1854</v>
      </c>
      <c r="J254" s="158" t="s">
        <v>2043</v>
      </c>
      <c r="K254" s="156" t="s">
        <v>2042</v>
      </c>
      <c r="L254" s="156" t="s">
        <v>3465</v>
      </c>
      <c r="M254" s="157" t="s">
        <v>1851</v>
      </c>
      <c r="N254" s="160">
        <v>42277</v>
      </c>
    </row>
    <row r="255" spans="1:14" ht="14.1" customHeight="1" thickBot="1" x14ac:dyDescent="0.25">
      <c r="A255" s="158" t="s">
        <v>2056</v>
      </c>
      <c r="B255" s="156" t="s">
        <v>103</v>
      </c>
      <c r="C255" s="156" t="s">
        <v>38</v>
      </c>
      <c r="D255" s="159">
        <v>37142</v>
      </c>
      <c r="E255" s="158">
        <v>1043</v>
      </c>
      <c r="F255" s="156" t="s">
        <v>14</v>
      </c>
      <c r="G255" s="156">
        <v>-15</v>
      </c>
      <c r="H255" s="159">
        <v>42243</v>
      </c>
      <c r="I255" s="156" t="s">
        <v>1854</v>
      </c>
      <c r="J255" s="158" t="s">
        <v>2043</v>
      </c>
      <c r="K255" s="156" t="s">
        <v>2042</v>
      </c>
      <c r="L255" s="156" t="s">
        <v>2055</v>
      </c>
      <c r="M255" s="157" t="s">
        <v>1851</v>
      </c>
      <c r="N255" s="160">
        <v>42253</v>
      </c>
    </row>
    <row r="256" spans="1:14" ht="15" customHeight="1" thickBot="1" x14ac:dyDescent="0.25">
      <c r="A256" s="158" t="s">
        <v>2937</v>
      </c>
      <c r="B256" s="156" t="s">
        <v>534</v>
      </c>
      <c r="C256" s="156" t="s">
        <v>533</v>
      </c>
      <c r="D256" s="159">
        <v>36934</v>
      </c>
      <c r="E256" s="158">
        <v>500</v>
      </c>
      <c r="F256" s="156" t="s">
        <v>14</v>
      </c>
      <c r="G256" s="156">
        <v>-15</v>
      </c>
      <c r="H256" s="159">
        <v>42269</v>
      </c>
      <c r="I256" s="156" t="s">
        <v>1854</v>
      </c>
      <c r="J256" s="158" t="s">
        <v>2043</v>
      </c>
      <c r="K256" s="156" t="s">
        <v>2042</v>
      </c>
      <c r="L256" s="156" t="s">
        <v>2938</v>
      </c>
      <c r="M256" s="157" t="s">
        <v>1851</v>
      </c>
      <c r="N256" s="160">
        <v>42269</v>
      </c>
    </row>
    <row r="257" spans="1:14" ht="14.1" customHeight="1" thickBot="1" x14ac:dyDescent="0.25">
      <c r="A257" s="158" t="s">
        <v>2054</v>
      </c>
      <c r="B257" s="156" t="s">
        <v>100</v>
      </c>
      <c r="C257" s="156" t="s">
        <v>885</v>
      </c>
      <c r="D257" s="159">
        <v>36680</v>
      </c>
      <c r="E257" s="158">
        <v>958</v>
      </c>
      <c r="F257" s="156" t="s">
        <v>16</v>
      </c>
      <c r="G257" s="156">
        <v>-16</v>
      </c>
      <c r="H257" s="159">
        <v>42249</v>
      </c>
      <c r="I257" s="156" t="s">
        <v>1854</v>
      </c>
      <c r="J257" s="158" t="s">
        <v>2043</v>
      </c>
      <c r="K257" s="156" t="s">
        <v>2042</v>
      </c>
      <c r="L257" s="156" t="s">
        <v>2053</v>
      </c>
      <c r="M257" s="157" t="s">
        <v>1851</v>
      </c>
      <c r="N257" s="160">
        <v>42253</v>
      </c>
    </row>
    <row r="258" spans="1:14" ht="14.1" customHeight="1" thickBot="1" x14ac:dyDescent="0.25">
      <c r="A258" s="158" t="s">
        <v>3466</v>
      </c>
      <c r="B258" s="156" t="s">
        <v>312</v>
      </c>
      <c r="C258" s="156" t="s">
        <v>34</v>
      </c>
      <c r="D258" s="159">
        <v>36594</v>
      </c>
      <c r="E258" s="158">
        <v>568</v>
      </c>
      <c r="F258" s="156" t="s">
        <v>16</v>
      </c>
      <c r="G258" s="156">
        <v>-16</v>
      </c>
      <c r="H258" s="159">
        <v>42277</v>
      </c>
      <c r="I258" s="156" t="s">
        <v>1854</v>
      </c>
      <c r="J258" s="158" t="s">
        <v>2043</v>
      </c>
      <c r="K258" s="156" t="s">
        <v>2042</v>
      </c>
      <c r="L258" s="156" t="s">
        <v>3467</v>
      </c>
      <c r="M258" s="157" t="s">
        <v>1851</v>
      </c>
      <c r="N258" s="160">
        <v>42277</v>
      </c>
    </row>
    <row r="259" spans="1:14" ht="14.1" customHeight="1" thickBot="1" x14ac:dyDescent="0.25">
      <c r="A259" s="158" t="s">
        <v>2052</v>
      </c>
      <c r="B259" s="156" t="s">
        <v>450</v>
      </c>
      <c r="C259" s="156" t="s">
        <v>29</v>
      </c>
      <c r="D259" s="159">
        <v>35946</v>
      </c>
      <c r="E259" s="158">
        <v>763</v>
      </c>
      <c r="F259" s="156" t="s">
        <v>22</v>
      </c>
      <c r="G259" s="156">
        <v>-18</v>
      </c>
      <c r="H259" s="159">
        <v>42248</v>
      </c>
      <c r="I259" s="156" t="s">
        <v>1854</v>
      </c>
      <c r="J259" s="158" t="s">
        <v>2043</v>
      </c>
      <c r="K259" s="156" t="s">
        <v>2042</v>
      </c>
      <c r="L259" s="156" t="s">
        <v>2051</v>
      </c>
      <c r="M259" s="157" t="s">
        <v>1851</v>
      </c>
      <c r="N259" s="160">
        <v>42253</v>
      </c>
    </row>
    <row r="260" spans="1:14" ht="15" customHeight="1" thickBot="1" x14ac:dyDescent="0.25">
      <c r="A260" s="158" t="s">
        <v>2050</v>
      </c>
      <c r="B260" s="156" t="s">
        <v>462</v>
      </c>
      <c r="C260" s="156" t="s">
        <v>23</v>
      </c>
      <c r="D260" s="159">
        <v>35970</v>
      </c>
      <c r="E260" s="158">
        <v>1111</v>
      </c>
      <c r="F260" s="156" t="s">
        <v>22</v>
      </c>
      <c r="G260" s="156">
        <v>-18</v>
      </c>
      <c r="H260" s="159">
        <v>42249</v>
      </c>
      <c r="I260" s="156" t="s">
        <v>1854</v>
      </c>
      <c r="J260" s="158" t="s">
        <v>2043</v>
      </c>
      <c r="K260" s="156" t="s">
        <v>2042</v>
      </c>
      <c r="L260" s="156" t="s">
        <v>2049</v>
      </c>
      <c r="M260" s="157" t="s">
        <v>1851</v>
      </c>
      <c r="N260" s="160">
        <v>42253</v>
      </c>
    </row>
    <row r="261" spans="1:14" ht="14.1" customHeight="1" thickBot="1" x14ac:dyDescent="0.25">
      <c r="A261" s="158" t="s">
        <v>2048</v>
      </c>
      <c r="B261" s="156" t="s">
        <v>55</v>
      </c>
      <c r="C261" s="156" t="s">
        <v>35</v>
      </c>
      <c r="D261" s="159">
        <v>35850</v>
      </c>
      <c r="E261" s="158">
        <v>995</v>
      </c>
      <c r="F261" s="156" t="s">
        <v>22</v>
      </c>
      <c r="G261" s="156">
        <v>-18</v>
      </c>
      <c r="H261" s="159">
        <v>42247</v>
      </c>
      <c r="I261" s="156" t="s">
        <v>1854</v>
      </c>
      <c r="J261" s="158" t="s">
        <v>2043</v>
      </c>
      <c r="K261" s="156" t="s">
        <v>2042</v>
      </c>
      <c r="L261" s="156" t="s">
        <v>2047</v>
      </c>
      <c r="M261" s="157" t="s">
        <v>1851</v>
      </c>
      <c r="N261" s="160">
        <v>42253</v>
      </c>
    </row>
    <row r="262" spans="1:14" ht="14.1" customHeight="1" thickBot="1" x14ac:dyDescent="0.25">
      <c r="A262" s="158" t="s">
        <v>2046</v>
      </c>
      <c r="B262" s="156" t="s">
        <v>318</v>
      </c>
      <c r="C262" s="156" t="s">
        <v>317</v>
      </c>
      <c r="D262" s="159">
        <v>35313</v>
      </c>
      <c r="E262" s="158">
        <v>985</v>
      </c>
      <c r="F262" s="156" t="s">
        <v>6</v>
      </c>
      <c r="G262" s="156">
        <v>-20</v>
      </c>
      <c r="H262" s="159">
        <v>42250</v>
      </c>
      <c r="I262" s="156" t="s">
        <v>1854</v>
      </c>
      <c r="J262" s="158" t="s">
        <v>2043</v>
      </c>
      <c r="K262" s="156" t="s">
        <v>2042</v>
      </c>
      <c r="L262" s="156" t="s">
        <v>2045</v>
      </c>
      <c r="M262" s="157" t="s">
        <v>1851</v>
      </c>
      <c r="N262" s="160">
        <v>42253</v>
      </c>
    </row>
    <row r="263" spans="1:14" ht="15" customHeight="1" thickBot="1" x14ac:dyDescent="0.25">
      <c r="A263" s="158" t="s">
        <v>2044</v>
      </c>
      <c r="B263" s="156" t="s">
        <v>599</v>
      </c>
      <c r="C263" s="156" t="s">
        <v>354</v>
      </c>
      <c r="D263" s="159">
        <v>22149</v>
      </c>
      <c r="E263" s="158">
        <v>876</v>
      </c>
      <c r="F263" s="156" t="s">
        <v>10</v>
      </c>
      <c r="G263" s="156">
        <v>-60</v>
      </c>
      <c r="H263" s="159">
        <v>42227</v>
      </c>
      <c r="I263" s="156" t="s">
        <v>1854</v>
      </c>
      <c r="J263" s="158" t="s">
        <v>2043</v>
      </c>
      <c r="K263" s="156" t="s">
        <v>2042</v>
      </c>
      <c r="L263" s="156" t="s">
        <v>2041</v>
      </c>
      <c r="M263" s="157" t="s">
        <v>1851</v>
      </c>
      <c r="N263" s="160">
        <v>42227</v>
      </c>
    </row>
    <row r="264" spans="1:14" ht="14.1" customHeight="1" thickBot="1" x14ac:dyDescent="0.25">
      <c r="A264" s="158" t="s">
        <v>2693</v>
      </c>
      <c r="B264" s="156" t="s">
        <v>91</v>
      </c>
      <c r="C264" s="156" t="s">
        <v>25</v>
      </c>
      <c r="D264" s="159">
        <v>36763</v>
      </c>
      <c r="E264" s="158">
        <v>530</v>
      </c>
      <c r="F264" s="156" t="s">
        <v>16</v>
      </c>
      <c r="G264" s="156">
        <v>-16</v>
      </c>
      <c r="H264" s="159">
        <v>42261</v>
      </c>
      <c r="I264" s="156" t="s">
        <v>1854</v>
      </c>
      <c r="J264" s="158" t="s">
        <v>2034</v>
      </c>
      <c r="K264" s="156" t="s">
        <v>2033</v>
      </c>
      <c r="L264" s="156" t="s">
        <v>2694</v>
      </c>
      <c r="M264" s="157" t="s">
        <v>1851</v>
      </c>
      <c r="N264" s="160">
        <v>42266</v>
      </c>
    </row>
    <row r="265" spans="1:14" ht="14.1" customHeight="1" thickBot="1" x14ac:dyDescent="0.25">
      <c r="A265" s="158" t="s">
        <v>2040</v>
      </c>
      <c r="B265" s="156" t="s">
        <v>324</v>
      </c>
      <c r="C265" s="156" t="s">
        <v>323</v>
      </c>
      <c r="D265" s="159">
        <v>29041</v>
      </c>
      <c r="E265" s="158">
        <v>991</v>
      </c>
      <c r="F265" s="156" t="s">
        <v>6</v>
      </c>
      <c r="G265" s="156">
        <v>-40</v>
      </c>
      <c r="H265" s="159">
        <v>42207</v>
      </c>
      <c r="I265" s="156" t="s">
        <v>1854</v>
      </c>
      <c r="J265" s="158" t="s">
        <v>2034</v>
      </c>
      <c r="K265" s="156" t="s">
        <v>2033</v>
      </c>
      <c r="L265" s="156" t="s">
        <v>2039</v>
      </c>
      <c r="M265" s="157" t="s">
        <v>1851</v>
      </c>
      <c r="N265" s="160">
        <v>42261</v>
      </c>
    </row>
    <row r="266" spans="1:14" ht="14.1" customHeight="1" thickBot="1" x14ac:dyDescent="0.25">
      <c r="A266" s="158" t="s">
        <v>2038</v>
      </c>
      <c r="B266" s="156" t="s">
        <v>322</v>
      </c>
      <c r="C266" s="156" t="s">
        <v>29</v>
      </c>
      <c r="D266" s="159">
        <v>29875</v>
      </c>
      <c r="E266" s="158">
        <v>1151</v>
      </c>
      <c r="F266" s="156" t="s">
        <v>6</v>
      </c>
      <c r="G266" s="156">
        <v>-40</v>
      </c>
      <c r="H266" s="159">
        <v>42207</v>
      </c>
      <c r="I266" s="156" t="s">
        <v>1854</v>
      </c>
      <c r="J266" s="158" t="s">
        <v>2034</v>
      </c>
      <c r="K266" s="156" t="s">
        <v>2033</v>
      </c>
      <c r="L266" s="156" t="s">
        <v>2037</v>
      </c>
      <c r="M266" s="157" t="s">
        <v>1851</v>
      </c>
      <c r="N266" s="160">
        <v>42261</v>
      </c>
    </row>
    <row r="267" spans="1:14" ht="15" customHeight="1" thickBot="1" x14ac:dyDescent="0.25">
      <c r="A267" s="158" t="s">
        <v>2036</v>
      </c>
      <c r="B267" s="156" t="s">
        <v>1182</v>
      </c>
      <c r="C267" s="156" t="s">
        <v>685</v>
      </c>
      <c r="D267" s="159">
        <v>30407</v>
      </c>
      <c r="E267" s="158">
        <v>980</v>
      </c>
      <c r="F267" s="156" t="s">
        <v>6</v>
      </c>
      <c r="G267" s="156">
        <v>-40</v>
      </c>
      <c r="H267" s="159">
        <v>42261</v>
      </c>
      <c r="I267" s="156" t="s">
        <v>1854</v>
      </c>
      <c r="J267" s="158" t="s">
        <v>2034</v>
      </c>
      <c r="K267" s="156" t="s">
        <v>2033</v>
      </c>
      <c r="L267" s="161"/>
      <c r="M267" s="157" t="s">
        <v>1851</v>
      </c>
      <c r="N267" s="160">
        <v>42261</v>
      </c>
    </row>
    <row r="268" spans="1:14" ht="14.1" customHeight="1" thickBot="1" x14ac:dyDescent="0.25">
      <c r="A268" s="158" t="s">
        <v>2035</v>
      </c>
      <c r="B268" s="156" t="s">
        <v>91</v>
      </c>
      <c r="C268" s="156" t="s">
        <v>298</v>
      </c>
      <c r="D268" s="159">
        <v>25978</v>
      </c>
      <c r="E268" s="158">
        <v>714</v>
      </c>
      <c r="F268" s="156" t="s">
        <v>8</v>
      </c>
      <c r="G268" s="156">
        <v>-50</v>
      </c>
      <c r="H268" s="159">
        <v>42261</v>
      </c>
      <c r="I268" s="156" t="s">
        <v>1854</v>
      </c>
      <c r="J268" s="158" t="s">
        <v>2034</v>
      </c>
      <c r="K268" s="156" t="s">
        <v>2033</v>
      </c>
      <c r="L268" s="156" t="s">
        <v>2032</v>
      </c>
      <c r="M268" s="157" t="s">
        <v>1851</v>
      </c>
      <c r="N268" s="160">
        <v>42261</v>
      </c>
    </row>
    <row r="269" spans="1:14" ht="14.1" customHeight="1" thickBot="1" x14ac:dyDescent="0.25">
      <c r="A269" s="158" t="s">
        <v>2695</v>
      </c>
      <c r="B269" s="156" t="s">
        <v>565</v>
      </c>
      <c r="C269" s="156" t="s">
        <v>28</v>
      </c>
      <c r="D269" s="159">
        <v>26801</v>
      </c>
      <c r="E269" s="158">
        <v>937</v>
      </c>
      <c r="F269" s="156" t="s">
        <v>8</v>
      </c>
      <c r="G269" s="156">
        <v>-50</v>
      </c>
      <c r="H269" s="159">
        <v>42265</v>
      </c>
      <c r="I269" s="156" t="s">
        <v>1854</v>
      </c>
      <c r="J269" s="158" t="s">
        <v>2034</v>
      </c>
      <c r="K269" s="156" t="s">
        <v>2033</v>
      </c>
      <c r="L269" s="156" t="s">
        <v>2696</v>
      </c>
      <c r="M269" s="157" t="s">
        <v>1851</v>
      </c>
      <c r="N269" s="160">
        <v>42266</v>
      </c>
    </row>
    <row r="270" spans="1:14" ht="15" customHeight="1" thickBot="1" x14ac:dyDescent="0.25">
      <c r="A270" s="158" t="s">
        <v>2031</v>
      </c>
      <c r="B270" s="156" t="s">
        <v>48</v>
      </c>
      <c r="C270" s="156" t="s">
        <v>47</v>
      </c>
      <c r="D270" s="159">
        <v>31328</v>
      </c>
      <c r="E270" s="158">
        <v>1015</v>
      </c>
      <c r="F270" s="156" t="s">
        <v>6</v>
      </c>
      <c r="G270" s="156">
        <v>-40</v>
      </c>
      <c r="H270" s="159">
        <v>42251</v>
      </c>
      <c r="I270" s="156" t="s">
        <v>1854</v>
      </c>
      <c r="J270" s="158" t="s">
        <v>2026</v>
      </c>
      <c r="K270" s="156" t="s">
        <v>2025</v>
      </c>
      <c r="L270" s="156" t="s">
        <v>2030</v>
      </c>
      <c r="M270" s="157" t="s">
        <v>1851</v>
      </c>
      <c r="N270" s="160">
        <v>42260</v>
      </c>
    </row>
    <row r="271" spans="1:14" ht="14.1" customHeight="1" thickBot="1" x14ac:dyDescent="0.25">
      <c r="A271" s="158" t="s">
        <v>2029</v>
      </c>
      <c r="B271" s="156" t="s">
        <v>464</v>
      </c>
      <c r="C271" s="156" t="s">
        <v>38</v>
      </c>
      <c r="D271" s="159">
        <v>35588</v>
      </c>
      <c r="E271" s="158">
        <v>1332</v>
      </c>
      <c r="F271" s="156" t="s">
        <v>6</v>
      </c>
      <c r="G271" s="156">
        <v>-19</v>
      </c>
      <c r="H271" s="159">
        <v>42260</v>
      </c>
      <c r="I271" s="156" t="s">
        <v>1854</v>
      </c>
      <c r="J271" s="158" t="s">
        <v>2026</v>
      </c>
      <c r="K271" s="156" t="s">
        <v>2025</v>
      </c>
      <c r="L271" s="156" t="s">
        <v>2028</v>
      </c>
      <c r="M271" s="157" t="s">
        <v>1851</v>
      </c>
      <c r="N271" s="160">
        <v>42260</v>
      </c>
    </row>
    <row r="272" spans="1:14" ht="14.1" customHeight="1" thickBot="1" x14ac:dyDescent="0.25">
      <c r="A272" s="158" t="s">
        <v>2027</v>
      </c>
      <c r="B272" s="156" t="s">
        <v>42</v>
      </c>
      <c r="C272" s="156" t="s">
        <v>891</v>
      </c>
      <c r="D272" s="159">
        <v>32196</v>
      </c>
      <c r="E272" s="158">
        <v>1326</v>
      </c>
      <c r="F272" s="156" t="s">
        <v>6</v>
      </c>
      <c r="G272" s="156">
        <v>-40</v>
      </c>
      <c r="H272" s="159">
        <v>42209</v>
      </c>
      <c r="I272" s="156" t="s">
        <v>1854</v>
      </c>
      <c r="J272" s="158" t="s">
        <v>2026</v>
      </c>
      <c r="K272" s="156" t="s">
        <v>2025</v>
      </c>
      <c r="L272" s="156" t="s">
        <v>2024</v>
      </c>
      <c r="M272" s="157" t="s">
        <v>1851</v>
      </c>
      <c r="N272" s="160">
        <v>42260</v>
      </c>
    </row>
    <row r="273" spans="1:14" ht="14.1" customHeight="1" thickBot="1" x14ac:dyDescent="0.25">
      <c r="A273" s="158" t="s">
        <v>2488</v>
      </c>
      <c r="B273" s="156" t="s">
        <v>2489</v>
      </c>
      <c r="C273" s="156" t="s">
        <v>317</v>
      </c>
      <c r="D273" s="159">
        <v>27539</v>
      </c>
      <c r="E273" s="158">
        <v>1148</v>
      </c>
      <c r="F273" s="156" t="s">
        <v>8</v>
      </c>
      <c r="G273" s="156">
        <v>-50</v>
      </c>
      <c r="H273" s="159">
        <v>42263</v>
      </c>
      <c r="I273" s="156" t="s">
        <v>1854</v>
      </c>
      <c r="J273" s="158" t="s">
        <v>2026</v>
      </c>
      <c r="K273" s="156" t="s">
        <v>2025</v>
      </c>
      <c r="L273" s="161"/>
      <c r="M273" s="157" t="s">
        <v>1851</v>
      </c>
      <c r="N273" s="160">
        <v>42264</v>
      </c>
    </row>
    <row r="274" spans="1:14" ht="15" customHeight="1" thickBot="1" x14ac:dyDescent="0.25">
      <c r="A274" s="158" t="s">
        <v>3468</v>
      </c>
      <c r="B274" s="156" t="s">
        <v>77</v>
      </c>
      <c r="C274" s="156" t="s">
        <v>28</v>
      </c>
      <c r="D274" s="159">
        <v>26741</v>
      </c>
      <c r="E274" s="158">
        <v>500</v>
      </c>
      <c r="F274" s="156" t="s">
        <v>8</v>
      </c>
      <c r="G274" s="156">
        <v>-50</v>
      </c>
      <c r="H274" s="159">
        <v>42265</v>
      </c>
      <c r="I274" s="156" t="s">
        <v>1854</v>
      </c>
      <c r="J274" s="158" t="s">
        <v>2026</v>
      </c>
      <c r="K274" s="156" t="s">
        <v>2025</v>
      </c>
      <c r="L274" s="156" t="s">
        <v>3469</v>
      </c>
      <c r="M274" s="157" t="s">
        <v>1851</v>
      </c>
      <c r="N274" s="160">
        <v>42279</v>
      </c>
    </row>
    <row r="275" spans="1:14" ht="14.1" customHeight="1" thickBot="1" x14ac:dyDescent="0.25">
      <c r="A275" s="158" t="s">
        <v>2022</v>
      </c>
      <c r="B275" s="156" t="s">
        <v>282</v>
      </c>
      <c r="C275" s="156" t="s">
        <v>281</v>
      </c>
      <c r="D275" s="159">
        <v>37513</v>
      </c>
      <c r="E275" s="158">
        <v>586</v>
      </c>
      <c r="F275" s="156" t="s">
        <v>24</v>
      </c>
      <c r="G275" s="156">
        <v>-14</v>
      </c>
      <c r="H275" s="159">
        <v>42243</v>
      </c>
      <c r="I275" s="156" t="s">
        <v>1854</v>
      </c>
      <c r="J275" s="158" t="s">
        <v>2010</v>
      </c>
      <c r="K275" s="156" t="s">
        <v>2009</v>
      </c>
      <c r="L275" s="156" t="s">
        <v>2021</v>
      </c>
      <c r="M275" s="157" t="s">
        <v>1851</v>
      </c>
      <c r="N275" s="160">
        <v>42250</v>
      </c>
    </row>
    <row r="276" spans="1:14" ht="14.1" customHeight="1" thickBot="1" x14ac:dyDescent="0.25">
      <c r="A276" s="158" t="s">
        <v>2020</v>
      </c>
      <c r="B276" s="156" t="s">
        <v>63</v>
      </c>
      <c r="C276" s="156" t="s">
        <v>66</v>
      </c>
      <c r="D276" s="159">
        <v>37011</v>
      </c>
      <c r="E276" s="158">
        <v>500</v>
      </c>
      <c r="F276" s="156" t="s">
        <v>14</v>
      </c>
      <c r="G276" s="156">
        <v>-15</v>
      </c>
      <c r="H276" s="159">
        <v>42250</v>
      </c>
      <c r="I276" s="156" t="s">
        <v>1854</v>
      </c>
      <c r="J276" s="158" t="s">
        <v>2010</v>
      </c>
      <c r="K276" s="156" t="s">
        <v>2009</v>
      </c>
      <c r="L276" s="156" t="s">
        <v>2019</v>
      </c>
      <c r="M276" s="157" t="s">
        <v>1851</v>
      </c>
      <c r="N276" s="160">
        <v>42250</v>
      </c>
    </row>
    <row r="277" spans="1:14" ht="15" customHeight="1" thickBot="1" x14ac:dyDescent="0.25">
      <c r="A277" s="158" t="s">
        <v>2018</v>
      </c>
      <c r="B277" s="156" t="s">
        <v>255</v>
      </c>
      <c r="C277" s="156" t="s">
        <v>28</v>
      </c>
      <c r="D277" s="159">
        <v>27871</v>
      </c>
      <c r="E277" s="158">
        <v>908</v>
      </c>
      <c r="F277" s="156" t="s">
        <v>6</v>
      </c>
      <c r="G277" s="156">
        <v>-40</v>
      </c>
      <c r="H277" s="159">
        <v>42207</v>
      </c>
      <c r="I277" s="156" t="s">
        <v>1854</v>
      </c>
      <c r="J277" s="158" t="s">
        <v>2010</v>
      </c>
      <c r="K277" s="156" t="s">
        <v>2009</v>
      </c>
      <c r="L277" s="156" t="s">
        <v>2017</v>
      </c>
      <c r="M277" s="157" t="s">
        <v>1851</v>
      </c>
      <c r="N277" s="160">
        <v>42242</v>
      </c>
    </row>
    <row r="278" spans="1:14" ht="14.1" customHeight="1" thickBot="1" x14ac:dyDescent="0.25">
      <c r="A278" s="158" t="s">
        <v>2016</v>
      </c>
      <c r="B278" s="156" t="s">
        <v>63</v>
      </c>
      <c r="C278" s="156" t="s">
        <v>2015</v>
      </c>
      <c r="D278" s="159">
        <v>24937</v>
      </c>
      <c r="E278" s="158">
        <v>851</v>
      </c>
      <c r="F278" s="156" t="s">
        <v>8</v>
      </c>
      <c r="G278" s="156">
        <v>-50</v>
      </c>
      <c r="H278" s="159">
        <v>42207</v>
      </c>
      <c r="I278" s="156" t="s">
        <v>1854</v>
      </c>
      <c r="J278" s="158" t="s">
        <v>2010</v>
      </c>
      <c r="K278" s="156" t="s">
        <v>2009</v>
      </c>
      <c r="L278" s="156" t="s">
        <v>2014</v>
      </c>
      <c r="M278" s="157" t="s">
        <v>1851</v>
      </c>
      <c r="N278" s="160">
        <v>42240</v>
      </c>
    </row>
    <row r="279" spans="1:14" ht="14.1" customHeight="1" thickBot="1" x14ac:dyDescent="0.25">
      <c r="A279" s="158" t="s">
        <v>2013</v>
      </c>
      <c r="B279" s="156" t="s">
        <v>266</v>
      </c>
      <c r="C279" s="156" t="s">
        <v>136</v>
      </c>
      <c r="D279" s="159">
        <v>22278</v>
      </c>
      <c r="E279" s="158">
        <v>618</v>
      </c>
      <c r="F279" s="156" t="s">
        <v>10</v>
      </c>
      <c r="G279" s="156">
        <v>-60</v>
      </c>
      <c r="H279" s="159">
        <v>42240</v>
      </c>
      <c r="I279" s="156" t="s">
        <v>1854</v>
      </c>
      <c r="J279" s="158" t="s">
        <v>2010</v>
      </c>
      <c r="K279" s="156" t="s">
        <v>2009</v>
      </c>
      <c r="L279" s="156" t="s">
        <v>2012</v>
      </c>
      <c r="M279" s="157" t="s">
        <v>1851</v>
      </c>
      <c r="N279" s="160">
        <v>42240</v>
      </c>
    </row>
    <row r="280" spans="1:14" ht="14.1" customHeight="1" thickBot="1" x14ac:dyDescent="0.25">
      <c r="A280" s="158" t="s">
        <v>2011</v>
      </c>
      <c r="B280" s="156" t="s">
        <v>1172</v>
      </c>
      <c r="C280" s="156" t="s">
        <v>680</v>
      </c>
      <c r="D280" s="159">
        <v>20220</v>
      </c>
      <c r="E280" s="158">
        <v>627</v>
      </c>
      <c r="F280" s="156" t="s">
        <v>27</v>
      </c>
      <c r="G280" s="156">
        <v>-70</v>
      </c>
      <c r="H280" s="159">
        <v>42240</v>
      </c>
      <c r="I280" s="156" t="s">
        <v>1854</v>
      </c>
      <c r="J280" s="158" t="s">
        <v>2010</v>
      </c>
      <c r="K280" s="156" t="s">
        <v>2009</v>
      </c>
      <c r="L280" s="161"/>
      <c r="M280" s="157" t="s">
        <v>1851</v>
      </c>
      <c r="N280" s="160">
        <v>42240</v>
      </c>
    </row>
    <row r="281" spans="1:14" ht="15" customHeight="1" thickBot="1" x14ac:dyDescent="0.25">
      <c r="A281" s="158" t="s">
        <v>2697</v>
      </c>
      <c r="B281" s="156" t="s">
        <v>48</v>
      </c>
      <c r="C281" s="156" t="s">
        <v>28</v>
      </c>
      <c r="D281" s="159">
        <v>28457</v>
      </c>
      <c r="E281" s="158">
        <v>542</v>
      </c>
      <c r="F281" s="156" t="s">
        <v>6</v>
      </c>
      <c r="G281" s="156">
        <v>-40</v>
      </c>
      <c r="H281" s="159">
        <v>42244</v>
      </c>
      <c r="I281" s="156" t="s">
        <v>1854</v>
      </c>
      <c r="J281" s="158" t="s">
        <v>2005</v>
      </c>
      <c r="K281" s="156" t="s">
        <v>2004</v>
      </c>
      <c r="L281" s="156" t="s">
        <v>2698</v>
      </c>
      <c r="M281" s="157" t="s">
        <v>1851</v>
      </c>
      <c r="N281" s="160">
        <v>42267</v>
      </c>
    </row>
    <row r="282" spans="1:14" ht="14.1" customHeight="1" thickBot="1" x14ac:dyDescent="0.25">
      <c r="A282" s="158" t="s">
        <v>3470</v>
      </c>
      <c r="B282" s="156" t="s">
        <v>641</v>
      </c>
      <c r="C282" s="156" t="s">
        <v>54</v>
      </c>
      <c r="D282" s="159">
        <v>33381</v>
      </c>
      <c r="E282" s="158">
        <v>847</v>
      </c>
      <c r="F282" s="156" t="s">
        <v>6</v>
      </c>
      <c r="G282" s="156">
        <v>-40</v>
      </c>
      <c r="H282" s="159">
        <v>42263</v>
      </c>
      <c r="I282" s="156" t="s">
        <v>1854</v>
      </c>
      <c r="J282" s="158" t="s">
        <v>2005</v>
      </c>
      <c r="K282" s="156" t="s">
        <v>2004</v>
      </c>
      <c r="L282" s="156" t="s">
        <v>2820</v>
      </c>
      <c r="M282" s="157" t="s">
        <v>1851</v>
      </c>
      <c r="N282" s="160">
        <v>42281</v>
      </c>
    </row>
    <row r="283" spans="1:14" ht="14.1" customHeight="1" thickBot="1" x14ac:dyDescent="0.25">
      <c r="A283" s="158" t="s">
        <v>2008</v>
      </c>
      <c r="B283" s="156" t="s">
        <v>399</v>
      </c>
      <c r="C283" s="156" t="s">
        <v>400</v>
      </c>
      <c r="D283" s="159">
        <v>33261</v>
      </c>
      <c r="E283" s="158">
        <v>911</v>
      </c>
      <c r="F283" s="156" t="s">
        <v>6</v>
      </c>
      <c r="G283" s="156">
        <v>-40</v>
      </c>
      <c r="H283" s="159">
        <v>42225</v>
      </c>
      <c r="I283" s="156" t="s">
        <v>1854</v>
      </c>
      <c r="J283" s="158" t="s">
        <v>2005</v>
      </c>
      <c r="K283" s="156" t="s">
        <v>2004</v>
      </c>
      <c r="L283" s="156" t="s">
        <v>2007</v>
      </c>
      <c r="M283" s="157" t="s">
        <v>1851</v>
      </c>
      <c r="N283" s="160">
        <v>42225</v>
      </c>
    </row>
    <row r="284" spans="1:14" ht="15" customHeight="1" thickBot="1" x14ac:dyDescent="0.25">
      <c r="A284" s="158" t="s">
        <v>2006</v>
      </c>
      <c r="B284" s="156" t="s">
        <v>613</v>
      </c>
      <c r="C284" s="156" t="s">
        <v>123</v>
      </c>
      <c r="D284" s="159">
        <v>32183</v>
      </c>
      <c r="E284" s="158">
        <v>508</v>
      </c>
      <c r="F284" s="156" t="s">
        <v>6</v>
      </c>
      <c r="G284" s="156">
        <v>-40</v>
      </c>
      <c r="H284" s="159">
        <v>42244</v>
      </c>
      <c r="I284" s="156" t="s">
        <v>1854</v>
      </c>
      <c r="J284" s="158" t="s">
        <v>2005</v>
      </c>
      <c r="K284" s="156" t="s">
        <v>2004</v>
      </c>
      <c r="L284" s="156" t="s">
        <v>2003</v>
      </c>
      <c r="M284" s="157" t="s">
        <v>1851</v>
      </c>
      <c r="N284" s="160">
        <v>42246</v>
      </c>
    </row>
    <row r="285" spans="1:14" ht="14.1" customHeight="1" thickBot="1" x14ac:dyDescent="0.25">
      <c r="A285" s="158" t="s">
        <v>2699</v>
      </c>
      <c r="B285" s="156" t="s">
        <v>542</v>
      </c>
      <c r="C285" s="156" t="s">
        <v>541</v>
      </c>
      <c r="D285" s="159">
        <v>35391</v>
      </c>
      <c r="E285" s="158">
        <v>587</v>
      </c>
      <c r="F285" s="156" t="s">
        <v>6</v>
      </c>
      <c r="G285" s="156">
        <v>-20</v>
      </c>
      <c r="H285" s="159">
        <v>42263</v>
      </c>
      <c r="I285" s="156" t="s">
        <v>1854</v>
      </c>
      <c r="J285" s="158" t="s">
        <v>2005</v>
      </c>
      <c r="K285" s="156" t="s">
        <v>2004</v>
      </c>
      <c r="L285" s="156" t="s">
        <v>2700</v>
      </c>
      <c r="M285" s="157" t="s">
        <v>1851</v>
      </c>
      <c r="N285" s="160">
        <v>42267</v>
      </c>
    </row>
    <row r="286" spans="1:14" ht="14.1" customHeight="1" thickBot="1" x14ac:dyDescent="0.25">
      <c r="A286" s="158" t="s">
        <v>2701</v>
      </c>
      <c r="B286" s="156" t="s">
        <v>294</v>
      </c>
      <c r="C286" s="156" t="s">
        <v>2702</v>
      </c>
      <c r="D286" s="159">
        <v>39635</v>
      </c>
      <c r="E286" s="158">
        <v>500</v>
      </c>
      <c r="F286" s="156" t="s">
        <v>40</v>
      </c>
      <c r="G286" s="156">
        <v>-11</v>
      </c>
      <c r="H286" s="159">
        <v>42260</v>
      </c>
      <c r="I286" s="156" t="s">
        <v>1854</v>
      </c>
      <c r="J286" s="158" t="s">
        <v>2703</v>
      </c>
      <c r="K286" s="156" t="s">
        <v>2704</v>
      </c>
      <c r="L286" s="161"/>
      <c r="M286" s="157" t="s">
        <v>1851</v>
      </c>
      <c r="N286" s="160">
        <v>42266</v>
      </c>
    </row>
    <row r="287" spans="1:14" ht="14.1" customHeight="1" thickBot="1" x14ac:dyDescent="0.25">
      <c r="A287" s="158" t="s">
        <v>2705</v>
      </c>
      <c r="B287" s="156" t="s">
        <v>2706</v>
      </c>
      <c r="C287" s="156" t="s">
        <v>23</v>
      </c>
      <c r="D287" s="159">
        <v>38035</v>
      </c>
      <c r="E287" s="158">
        <v>500</v>
      </c>
      <c r="F287" s="156" t="s">
        <v>15</v>
      </c>
      <c r="G287" s="156">
        <v>-12</v>
      </c>
      <c r="H287" s="159">
        <v>42260</v>
      </c>
      <c r="I287" s="156" t="s">
        <v>1854</v>
      </c>
      <c r="J287" s="158" t="s">
        <v>2703</v>
      </c>
      <c r="K287" s="156" t="s">
        <v>2704</v>
      </c>
      <c r="L287" s="161"/>
      <c r="M287" s="157" t="s">
        <v>1851</v>
      </c>
      <c r="N287" s="160">
        <v>42266</v>
      </c>
    </row>
    <row r="288" spans="1:14" ht="15" customHeight="1" thickBot="1" x14ac:dyDescent="0.25">
      <c r="A288" s="158" t="s">
        <v>2707</v>
      </c>
      <c r="B288" s="156" t="s">
        <v>109</v>
      </c>
      <c r="C288" s="156" t="s">
        <v>108</v>
      </c>
      <c r="D288" s="159">
        <v>37707</v>
      </c>
      <c r="E288" s="158">
        <v>755</v>
      </c>
      <c r="F288" s="156" t="s">
        <v>17</v>
      </c>
      <c r="G288" s="156">
        <v>-13</v>
      </c>
      <c r="H288" s="159">
        <v>42260</v>
      </c>
      <c r="I288" s="156" t="s">
        <v>1854</v>
      </c>
      <c r="J288" s="158" t="s">
        <v>2703</v>
      </c>
      <c r="K288" s="156" t="s">
        <v>2704</v>
      </c>
      <c r="L288" s="156" t="s">
        <v>2708</v>
      </c>
      <c r="M288" s="157" t="s">
        <v>1851</v>
      </c>
      <c r="N288" s="160">
        <v>42266</v>
      </c>
    </row>
    <row r="289" spans="1:14" ht="14.1" customHeight="1" thickBot="1" x14ac:dyDescent="0.25">
      <c r="A289" s="158" t="s">
        <v>2709</v>
      </c>
      <c r="B289" s="156" t="s">
        <v>2710</v>
      </c>
      <c r="C289" s="156" t="s">
        <v>129</v>
      </c>
      <c r="D289" s="159">
        <v>37425</v>
      </c>
      <c r="E289" s="158">
        <v>500</v>
      </c>
      <c r="F289" s="156" t="s">
        <v>24</v>
      </c>
      <c r="G289" s="156">
        <v>-14</v>
      </c>
      <c r="H289" s="159">
        <v>42266</v>
      </c>
      <c r="I289" s="156" t="s">
        <v>1854</v>
      </c>
      <c r="J289" s="158" t="s">
        <v>2703</v>
      </c>
      <c r="K289" s="156" t="s">
        <v>2704</v>
      </c>
      <c r="L289" s="161"/>
      <c r="M289" s="157" t="s">
        <v>1851</v>
      </c>
      <c r="N289" s="160">
        <v>42266</v>
      </c>
    </row>
    <row r="290" spans="1:14" ht="14.1" customHeight="1" thickBot="1" x14ac:dyDescent="0.25">
      <c r="A290" s="158" t="s">
        <v>2711</v>
      </c>
      <c r="B290" s="156" t="s">
        <v>2712</v>
      </c>
      <c r="C290" s="156" t="s">
        <v>319</v>
      </c>
      <c r="D290" s="159">
        <v>37620</v>
      </c>
      <c r="E290" s="158">
        <v>500</v>
      </c>
      <c r="F290" s="156" t="s">
        <v>24</v>
      </c>
      <c r="G290" s="156">
        <v>-14</v>
      </c>
      <c r="H290" s="159">
        <v>42260</v>
      </c>
      <c r="I290" s="156" t="s">
        <v>1854</v>
      </c>
      <c r="J290" s="158" t="s">
        <v>2703</v>
      </c>
      <c r="K290" s="156" t="s">
        <v>2704</v>
      </c>
      <c r="L290" s="156" t="s">
        <v>2713</v>
      </c>
      <c r="M290" s="157" t="s">
        <v>1851</v>
      </c>
      <c r="N290" s="160">
        <v>42266</v>
      </c>
    </row>
    <row r="291" spans="1:14" ht="15" customHeight="1" thickBot="1" x14ac:dyDescent="0.25">
      <c r="A291" s="158" t="s">
        <v>2714</v>
      </c>
      <c r="B291" s="156" t="s">
        <v>156</v>
      </c>
      <c r="C291" s="156" t="s">
        <v>163</v>
      </c>
      <c r="D291" s="159">
        <v>37232</v>
      </c>
      <c r="E291" s="158">
        <v>797</v>
      </c>
      <c r="F291" s="156" t="s">
        <v>14</v>
      </c>
      <c r="G291" s="156">
        <v>-15</v>
      </c>
      <c r="H291" s="159">
        <v>42260</v>
      </c>
      <c r="I291" s="156" t="s">
        <v>1854</v>
      </c>
      <c r="J291" s="158" t="s">
        <v>2703</v>
      </c>
      <c r="K291" s="156" t="s">
        <v>2704</v>
      </c>
      <c r="L291" s="156" t="s">
        <v>2700</v>
      </c>
      <c r="M291" s="157" t="s">
        <v>1851</v>
      </c>
      <c r="N291" s="160">
        <v>42266</v>
      </c>
    </row>
    <row r="292" spans="1:14" ht="14.1" customHeight="1" thickBot="1" x14ac:dyDescent="0.25">
      <c r="A292" s="158" t="s">
        <v>2715</v>
      </c>
      <c r="B292" s="156" t="s">
        <v>573</v>
      </c>
      <c r="C292" s="156" t="s">
        <v>340</v>
      </c>
      <c r="D292" s="159">
        <v>36812</v>
      </c>
      <c r="E292" s="158">
        <v>538</v>
      </c>
      <c r="F292" s="156" t="s">
        <v>16</v>
      </c>
      <c r="G292" s="156">
        <v>-16</v>
      </c>
      <c r="H292" s="159">
        <v>42260</v>
      </c>
      <c r="I292" s="156" t="s">
        <v>1854</v>
      </c>
      <c r="J292" s="158" t="s">
        <v>2703</v>
      </c>
      <c r="K292" s="156" t="s">
        <v>2704</v>
      </c>
      <c r="L292" s="156" t="s">
        <v>2716</v>
      </c>
      <c r="M292" s="157" t="s">
        <v>1851</v>
      </c>
      <c r="N292" s="160">
        <v>42266</v>
      </c>
    </row>
    <row r="293" spans="1:14" ht="14.1" customHeight="1" thickBot="1" x14ac:dyDescent="0.25">
      <c r="A293" s="158" t="s">
        <v>2717</v>
      </c>
      <c r="B293" s="156" t="s">
        <v>261</v>
      </c>
      <c r="C293" s="156" t="s">
        <v>101</v>
      </c>
      <c r="D293" s="159">
        <v>36841</v>
      </c>
      <c r="E293" s="158">
        <v>822</v>
      </c>
      <c r="F293" s="156" t="s">
        <v>16</v>
      </c>
      <c r="G293" s="156">
        <v>-16</v>
      </c>
      <c r="H293" s="159">
        <v>42260</v>
      </c>
      <c r="I293" s="156" t="s">
        <v>1854</v>
      </c>
      <c r="J293" s="158" t="s">
        <v>2703</v>
      </c>
      <c r="K293" s="156" t="s">
        <v>2704</v>
      </c>
      <c r="L293" s="156" t="s">
        <v>2092</v>
      </c>
      <c r="M293" s="157" t="s">
        <v>1851</v>
      </c>
      <c r="N293" s="160">
        <v>42266</v>
      </c>
    </row>
    <row r="294" spans="1:14" ht="14.1" customHeight="1" thickBot="1" x14ac:dyDescent="0.25">
      <c r="A294" s="158" t="s">
        <v>2718</v>
      </c>
      <c r="B294" s="156" t="s">
        <v>294</v>
      </c>
      <c r="C294" s="156" t="s">
        <v>134</v>
      </c>
      <c r="D294" s="159">
        <v>29253</v>
      </c>
      <c r="E294" s="158">
        <v>500</v>
      </c>
      <c r="F294" s="156" t="s">
        <v>6</v>
      </c>
      <c r="G294" s="156">
        <v>-40</v>
      </c>
      <c r="H294" s="159">
        <v>42260</v>
      </c>
      <c r="I294" s="156" t="s">
        <v>1854</v>
      </c>
      <c r="J294" s="158" t="s">
        <v>2703</v>
      </c>
      <c r="K294" s="156" t="s">
        <v>2704</v>
      </c>
      <c r="L294" s="156" t="s">
        <v>2719</v>
      </c>
      <c r="M294" s="157" t="s">
        <v>1851</v>
      </c>
      <c r="N294" s="160">
        <v>42266</v>
      </c>
    </row>
    <row r="295" spans="1:14" ht="15" customHeight="1" thickBot="1" x14ac:dyDescent="0.25">
      <c r="A295" s="158" t="s">
        <v>2720</v>
      </c>
      <c r="B295" s="156" t="s">
        <v>2721</v>
      </c>
      <c r="C295" s="156" t="s">
        <v>34</v>
      </c>
      <c r="D295" s="159">
        <v>35072</v>
      </c>
      <c r="E295" s="158">
        <v>1153</v>
      </c>
      <c r="F295" s="156" t="s">
        <v>6</v>
      </c>
      <c r="G295" s="156">
        <v>-20</v>
      </c>
      <c r="H295" s="159">
        <v>42260</v>
      </c>
      <c r="I295" s="156" t="s">
        <v>1854</v>
      </c>
      <c r="J295" s="158" t="s">
        <v>2703</v>
      </c>
      <c r="K295" s="156" t="s">
        <v>2704</v>
      </c>
      <c r="L295" s="156" t="s">
        <v>2722</v>
      </c>
      <c r="M295" s="157" t="s">
        <v>1851</v>
      </c>
      <c r="N295" s="160">
        <v>42266</v>
      </c>
    </row>
    <row r="296" spans="1:14" ht="14.1" customHeight="1" thickBot="1" x14ac:dyDescent="0.25">
      <c r="A296" s="158" t="s">
        <v>2723</v>
      </c>
      <c r="B296" s="156" t="s">
        <v>305</v>
      </c>
      <c r="C296" s="156" t="s">
        <v>349</v>
      </c>
      <c r="D296" s="159">
        <v>35698</v>
      </c>
      <c r="E296" s="158">
        <v>500</v>
      </c>
      <c r="F296" s="156" t="s">
        <v>6</v>
      </c>
      <c r="G296" s="156">
        <v>-19</v>
      </c>
      <c r="H296" s="159">
        <v>42260</v>
      </c>
      <c r="I296" s="156" t="s">
        <v>1854</v>
      </c>
      <c r="J296" s="158" t="s">
        <v>2703</v>
      </c>
      <c r="K296" s="156" t="s">
        <v>2704</v>
      </c>
      <c r="L296" s="156" t="s">
        <v>2724</v>
      </c>
      <c r="M296" s="157" t="s">
        <v>1851</v>
      </c>
      <c r="N296" s="160">
        <v>42266</v>
      </c>
    </row>
    <row r="297" spans="1:14" ht="14.1" customHeight="1" thickBot="1" x14ac:dyDescent="0.25">
      <c r="A297" s="158" t="s">
        <v>2725</v>
      </c>
      <c r="B297" s="156" t="s">
        <v>261</v>
      </c>
      <c r="C297" s="156" t="s">
        <v>118</v>
      </c>
      <c r="D297" s="159">
        <v>24142</v>
      </c>
      <c r="E297" s="158">
        <v>844</v>
      </c>
      <c r="F297" s="156" t="s">
        <v>8</v>
      </c>
      <c r="G297" s="156">
        <v>-50</v>
      </c>
      <c r="H297" s="159">
        <v>42260</v>
      </c>
      <c r="I297" s="156" t="s">
        <v>1854</v>
      </c>
      <c r="J297" s="158" t="s">
        <v>2703</v>
      </c>
      <c r="K297" s="156" t="s">
        <v>2704</v>
      </c>
      <c r="L297" s="156" t="s">
        <v>2726</v>
      </c>
      <c r="M297" s="157" t="s">
        <v>1851</v>
      </c>
      <c r="N297" s="160">
        <v>42266</v>
      </c>
    </row>
    <row r="298" spans="1:14" ht="15" customHeight="1" thickBot="1" x14ac:dyDescent="0.25">
      <c r="A298" s="158" t="s">
        <v>2727</v>
      </c>
      <c r="B298" s="156" t="s">
        <v>305</v>
      </c>
      <c r="C298" s="156" t="s">
        <v>30</v>
      </c>
      <c r="D298" s="159">
        <v>25197</v>
      </c>
      <c r="E298" s="158">
        <v>607</v>
      </c>
      <c r="F298" s="156" t="s">
        <v>8</v>
      </c>
      <c r="G298" s="156">
        <v>-50</v>
      </c>
      <c r="H298" s="159">
        <v>42260</v>
      </c>
      <c r="I298" s="156" t="s">
        <v>1854</v>
      </c>
      <c r="J298" s="158" t="s">
        <v>2703</v>
      </c>
      <c r="K298" s="156" t="s">
        <v>2704</v>
      </c>
      <c r="L298" s="156" t="s">
        <v>2728</v>
      </c>
      <c r="M298" s="157" t="s">
        <v>1851</v>
      </c>
      <c r="N298" s="160">
        <v>42266</v>
      </c>
    </row>
    <row r="299" spans="1:14" ht="14.1" customHeight="1" thickBot="1" x14ac:dyDescent="0.25">
      <c r="A299" s="158" t="s">
        <v>2729</v>
      </c>
      <c r="B299" s="156" t="s">
        <v>2730</v>
      </c>
      <c r="C299" s="156" t="s">
        <v>351</v>
      </c>
      <c r="D299" s="159">
        <v>27647</v>
      </c>
      <c r="E299" s="158">
        <v>500</v>
      </c>
      <c r="F299" s="156" t="s">
        <v>8</v>
      </c>
      <c r="G299" s="156">
        <v>-50</v>
      </c>
      <c r="H299" s="159">
        <v>42263</v>
      </c>
      <c r="I299" s="156" t="s">
        <v>1854</v>
      </c>
      <c r="J299" s="158" t="s">
        <v>2703</v>
      </c>
      <c r="K299" s="156" t="s">
        <v>2704</v>
      </c>
      <c r="L299" s="161"/>
      <c r="M299" s="157" t="s">
        <v>1851</v>
      </c>
      <c r="N299" s="160">
        <v>42266</v>
      </c>
    </row>
    <row r="300" spans="1:14" ht="14.1" customHeight="1" thickBot="1" x14ac:dyDescent="0.25">
      <c r="A300" s="158" t="s">
        <v>2731</v>
      </c>
      <c r="B300" s="156" t="s">
        <v>143</v>
      </c>
      <c r="C300" s="156" t="s">
        <v>130</v>
      </c>
      <c r="D300" s="159">
        <v>23076</v>
      </c>
      <c r="E300" s="158">
        <v>503</v>
      </c>
      <c r="F300" s="156" t="s">
        <v>10</v>
      </c>
      <c r="G300" s="156">
        <v>-60</v>
      </c>
      <c r="H300" s="159">
        <v>42260</v>
      </c>
      <c r="I300" s="156" t="s">
        <v>1854</v>
      </c>
      <c r="J300" s="158" t="s">
        <v>2703</v>
      </c>
      <c r="K300" s="156" t="s">
        <v>2704</v>
      </c>
      <c r="L300" s="156" t="s">
        <v>1909</v>
      </c>
      <c r="M300" s="157" t="s">
        <v>1851</v>
      </c>
      <c r="N300" s="160">
        <v>42266</v>
      </c>
    </row>
    <row r="301" spans="1:14" ht="14.1" customHeight="1" thickBot="1" x14ac:dyDescent="0.25">
      <c r="A301" s="158" t="s">
        <v>3471</v>
      </c>
      <c r="B301" s="156" t="s">
        <v>3229</v>
      </c>
      <c r="C301" s="156" t="s">
        <v>9</v>
      </c>
      <c r="D301" s="159">
        <v>27633</v>
      </c>
      <c r="E301" s="158">
        <v>751</v>
      </c>
      <c r="F301" s="156" t="s">
        <v>8</v>
      </c>
      <c r="G301" s="156">
        <v>-50</v>
      </c>
      <c r="H301" s="159">
        <v>42236</v>
      </c>
      <c r="I301" s="156" t="s">
        <v>1854</v>
      </c>
      <c r="J301" s="158" t="s">
        <v>3472</v>
      </c>
      <c r="K301" s="156" t="s">
        <v>3473</v>
      </c>
      <c r="L301" s="161"/>
      <c r="M301" s="157" t="s">
        <v>1851</v>
      </c>
      <c r="N301" s="161"/>
    </row>
    <row r="302" spans="1:14" ht="15" customHeight="1" thickBot="1" x14ac:dyDescent="0.25">
      <c r="A302" s="158" t="s">
        <v>3474</v>
      </c>
      <c r="B302" s="156" t="s">
        <v>248</v>
      </c>
      <c r="C302" s="156" t="s">
        <v>88</v>
      </c>
      <c r="D302" s="159">
        <v>36788</v>
      </c>
      <c r="E302" s="158">
        <v>608</v>
      </c>
      <c r="F302" s="156" t="s">
        <v>16</v>
      </c>
      <c r="G302" s="156">
        <v>-16</v>
      </c>
      <c r="H302" s="159">
        <v>42262</v>
      </c>
      <c r="I302" s="156" t="s">
        <v>1854</v>
      </c>
      <c r="J302" s="158" t="s">
        <v>2733</v>
      </c>
      <c r="K302" s="156" t="s">
        <v>2734</v>
      </c>
      <c r="L302" s="156" t="s">
        <v>3475</v>
      </c>
      <c r="M302" s="157" t="s">
        <v>1851</v>
      </c>
      <c r="N302" s="160">
        <v>42275</v>
      </c>
    </row>
    <row r="303" spans="1:14" ht="14.1" customHeight="1" thickBot="1" x14ac:dyDescent="0.25">
      <c r="A303" s="158" t="s">
        <v>2939</v>
      </c>
      <c r="B303" s="156" t="s">
        <v>2940</v>
      </c>
      <c r="C303" s="156" t="s">
        <v>2941</v>
      </c>
      <c r="D303" s="159">
        <v>34976</v>
      </c>
      <c r="E303" s="158">
        <v>584</v>
      </c>
      <c r="F303" s="156" t="s">
        <v>6</v>
      </c>
      <c r="G303" s="156">
        <v>-21</v>
      </c>
      <c r="H303" s="159">
        <v>42241</v>
      </c>
      <c r="I303" s="156" t="s">
        <v>1854</v>
      </c>
      <c r="J303" s="158" t="s">
        <v>2733</v>
      </c>
      <c r="K303" s="156" t="s">
        <v>2734</v>
      </c>
      <c r="L303" s="161"/>
      <c r="M303" s="157" t="s">
        <v>1851</v>
      </c>
      <c r="N303" s="160">
        <v>42268</v>
      </c>
    </row>
    <row r="304" spans="1:14" ht="14.1" customHeight="1" thickBot="1" x14ac:dyDescent="0.25">
      <c r="A304" s="158" t="s">
        <v>2732</v>
      </c>
      <c r="B304" s="156" t="s">
        <v>148</v>
      </c>
      <c r="C304" s="156" t="s">
        <v>47</v>
      </c>
      <c r="D304" s="159">
        <v>31953</v>
      </c>
      <c r="E304" s="158">
        <v>500</v>
      </c>
      <c r="F304" s="156" t="s">
        <v>6</v>
      </c>
      <c r="G304" s="156">
        <v>-40</v>
      </c>
      <c r="H304" s="159">
        <v>42262</v>
      </c>
      <c r="I304" s="156" t="s">
        <v>1854</v>
      </c>
      <c r="J304" s="158" t="s">
        <v>2733</v>
      </c>
      <c r="K304" s="156" t="s">
        <v>2734</v>
      </c>
      <c r="L304" s="156" t="s">
        <v>2735</v>
      </c>
      <c r="M304" s="157" t="s">
        <v>1851</v>
      </c>
      <c r="N304" s="160">
        <v>42268</v>
      </c>
    </row>
    <row r="305" spans="1:14" ht="15" customHeight="1" thickBot="1" x14ac:dyDescent="0.25">
      <c r="A305" s="158" t="s">
        <v>2736</v>
      </c>
      <c r="B305" s="156" t="s">
        <v>321</v>
      </c>
      <c r="C305" s="156" t="s">
        <v>134</v>
      </c>
      <c r="D305" s="159">
        <v>25437</v>
      </c>
      <c r="E305" s="158">
        <v>825</v>
      </c>
      <c r="F305" s="156" t="s">
        <v>8</v>
      </c>
      <c r="G305" s="156">
        <v>-50</v>
      </c>
      <c r="H305" s="159">
        <v>42262</v>
      </c>
      <c r="I305" s="156" t="s">
        <v>1854</v>
      </c>
      <c r="J305" s="158" t="s">
        <v>2733</v>
      </c>
      <c r="K305" s="156" t="s">
        <v>2734</v>
      </c>
      <c r="L305" s="156" t="s">
        <v>2737</v>
      </c>
      <c r="M305" s="157" t="s">
        <v>1851</v>
      </c>
      <c r="N305" s="160">
        <v>42268</v>
      </c>
    </row>
    <row r="306" spans="1:14" ht="14.1" customHeight="1" thickBot="1" x14ac:dyDescent="0.25">
      <c r="A306" s="158" t="s">
        <v>2002</v>
      </c>
      <c r="B306" s="156" t="s">
        <v>991</v>
      </c>
      <c r="C306" s="156" t="s">
        <v>304</v>
      </c>
      <c r="D306" s="159">
        <v>37489</v>
      </c>
      <c r="E306" s="158">
        <v>711</v>
      </c>
      <c r="F306" s="156" t="s">
        <v>24</v>
      </c>
      <c r="G306" s="156">
        <v>-14</v>
      </c>
      <c r="H306" s="159">
        <v>42215</v>
      </c>
      <c r="I306" s="156" t="s">
        <v>1854</v>
      </c>
      <c r="J306" s="158" t="s">
        <v>1996</v>
      </c>
      <c r="K306" s="156" t="s">
        <v>1995</v>
      </c>
      <c r="L306" s="156" t="s">
        <v>2001</v>
      </c>
      <c r="M306" s="157" t="s">
        <v>1851</v>
      </c>
      <c r="N306" s="161"/>
    </row>
    <row r="307" spans="1:14" ht="14.1" customHeight="1" thickBot="1" x14ac:dyDescent="0.25">
      <c r="A307" s="158" t="s">
        <v>2000</v>
      </c>
      <c r="B307" s="156" t="s">
        <v>991</v>
      </c>
      <c r="C307" s="156" t="s">
        <v>319</v>
      </c>
      <c r="D307" s="159">
        <v>36285</v>
      </c>
      <c r="E307" s="158">
        <v>760</v>
      </c>
      <c r="F307" s="156" t="s">
        <v>21</v>
      </c>
      <c r="G307" s="156">
        <v>-17</v>
      </c>
      <c r="H307" s="159">
        <v>42215</v>
      </c>
      <c r="I307" s="156" t="s">
        <v>1854</v>
      </c>
      <c r="J307" s="158" t="s">
        <v>1996</v>
      </c>
      <c r="K307" s="156" t="s">
        <v>1995</v>
      </c>
      <c r="L307" s="156" t="s">
        <v>1999</v>
      </c>
      <c r="M307" s="157" t="s">
        <v>1851</v>
      </c>
      <c r="N307" s="161"/>
    </row>
    <row r="308" spans="1:14" ht="14.1" customHeight="1" thickBot="1" x14ac:dyDescent="0.25">
      <c r="A308" s="158" t="s">
        <v>1998</v>
      </c>
      <c r="B308" s="156" t="s">
        <v>481</v>
      </c>
      <c r="C308" s="156" t="s">
        <v>1997</v>
      </c>
      <c r="D308" s="159">
        <v>34513</v>
      </c>
      <c r="E308" s="158">
        <v>1183</v>
      </c>
      <c r="F308" s="156" t="s">
        <v>6</v>
      </c>
      <c r="G308" s="156">
        <v>-40</v>
      </c>
      <c r="H308" s="159">
        <v>42255</v>
      </c>
      <c r="I308" s="156" t="s">
        <v>1854</v>
      </c>
      <c r="J308" s="158" t="s">
        <v>1996</v>
      </c>
      <c r="K308" s="156" t="s">
        <v>1995</v>
      </c>
      <c r="L308" s="156" t="s">
        <v>1994</v>
      </c>
      <c r="M308" s="157" t="s">
        <v>1851</v>
      </c>
      <c r="N308" s="161"/>
    </row>
    <row r="309" spans="1:14" ht="15" customHeight="1" thickBot="1" x14ac:dyDescent="0.25">
      <c r="A309" s="158" t="s">
        <v>3476</v>
      </c>
      <c r="B309" s="156" t="s">
        <v>3217</v>
      </c>
      <c r="C309" s="156" t="s">
        <v>1103</v>
      </c>
      <c r="D309" s="159">
        <v>28360</v>
      </c>
      <c r="E309" s="158">
        <v>999</v>
      </c>
      <c r="F309" s="156" t="s">
        <v>6</v>
      </c>
      <c r="G309" s="156">
        <v>-40</v>
      </c>
      <c r="H309" s="159">
        <v>42248</v>
      </c>
      <c r="I309" s="156" t="s">
        <v>1854</v>
      </c>
      <c r="J309" s="158" t="s">
        <v>3477</v>
      </c>
      <c r="K309" s="156" t="s">
        <v>3478</v>
      </c>
      <c r="L309" s="161"/>
      <c r="M309" s="157" t="s">
        <v>1851</v>
      </c>
      <c r="N309" s="161"/>
    </row>
    <row r="310" spans="1:14" ht="11.1" customHeight="1" thickBot="1" x14ac:dyDescent="0.25">
      <c r="A310" s="158" t="s">
        <v>3479</v>
      </c>
      <c r="B310" s="156" t="s">
        <v>3222</v>
      </c>
      <c r="C310" s="156" t="s">
        <v>47</v>
      </c>
      <c r="D310" s="159">
        <v>33919</v>
      </c>
      <c r="E310" s="158">
        <v>500</v>
      </c>
      <c r="F310" s="156" t="s">
        <v>6</v>
      </c>
      <c r="G310" s="156">
        <v>-40</v>
      </c>
      <c r="H310" s="159">
        <v>42268</v>
      </c>
      <c r="I310" s="156" t="s">
        <v>1854</v>
      </c>
      <c r="J310" s="158" t="s">
        <v>3477</v>
      </c>
      <c r="K310" s="156" t="s">
        <v>3478</v>
      </c>
      <c r="L310" s="161"/>
      <c r="M310" s="157" t="s">
        <v>1851</v>
      </c>
      <c r="N310" s="161"/>
    </row>
    <row r="311" spans="1:14" ht="14.1" customHeight="1" thickBot="1" x14ac:dyDescent="0.25">
      <c r="A311" s="158" t="s">
        <v>3480</v>
      </c>
      <c r="B311" s="156" t="s">
        <v>928</v>
      </c>
      <c r="C311" s="156" t="s">
        <v>881</v>
      </c>
      <c r="D311" s="159">
        <v>26678</v>
      </c>
      <c r="E311" s="158">
        <v>811</v>
      </c>
      <c r="F311" s="156" t="s">
        <v>8</v>
      </c>
      <c r="G311" s="156">
        <v>-50</v>
      </c>
      <c r="H311" s="159">
        <v>42262</v>
      </c>
      <c r="I311" s="156" t="s">
        <v>1854</v>
      </c>
      <c r="J311" s="158" t="s">
        <v>3477</v>
      </c>
      <c r="K311" s="156" t="s">
        <v>3478</v>
      </c>
      <c r="L311" s="156" t="s">
        <v>2983</v>
      </c>
      <c r="M311" s="157" t="s">
        <v>1851</v>
      </c>
      <c r="N311" s="161"/>
    </row>
    <row r="312" spans="1:14" ht="14.1" customHeight="1" thickBot="1" x14ac:dyDescent="0.25">
      <c r="A312" s="158" t="s">
        <v>3481</v>
      </c>
      <c r="B312" s="156" t="s">
        <v>1002</v>
      </c>
      <c r="C312" s="156" t="s">
        <v>412</v>
      </c>
      <c r="D312" s="159">
        <v>22322</v>
      </c>
      <c r="E312" s="158">
        <v>745</v>
      </c>
      <c r="F312" s="156" t="s">
        <v>10</v>
      </c>
      <c r="G312" s="156">
        <v>-60</v>
      </c>
      <c r="H312" s="159">
        <v>42207</v>
      </c>
      <c r="I312" s="156" t="s">
        <v>1854</v>
      </c>
      <c r="J312" s="158" t="s">
        <v>3477</v>
      </c>
      <c r="K312" s="156" t="s">
        <v>3478</v>
      </c>
      <c r="L312" s="156" t="s">
        <v>3482</v>
      </c>
      <c r="M312" s="157" t="s">
        <v>1851</v>
      </c>
      <c r="N312" s="161"/>
    </row>
    <row r="313" spans="1:14" ht="14.1" customHeight="1" thickBot="1" x14ac:dyDescent="0.25">
      <c r="A313" s="162" t="s">
        <v>3037</v>
      </c>
      <c r="B313" s="163" t="s">
        <v>3038</v>
      </c>
      <c r="C313" s="163" t="s">
        <v>3039</v>
      </c>
      <c r="D313" s="164">
        <v>37763</v>
      </c>
      <c r="E313" s="162">
        <v>500</v>
      </c>
      <c r="F313" s="163" t="s">
        <v>17</v>
      </c>
      <c r="G313" s="163">
        <v>-13</v>
      </c>
      <c r="H313" s="164">
        <v>42269</v>
      </c>
      <c r="I313" s="163" t="s">
        <v>1854</v>
      </c>
      <c r="J313" s="162" t="s">
        <v>1984</v>
      </c>
      <c r="K313" s="163" t="s">
        <v>1983</v>
      </c>
      <c r="L313" s="267"/>
      <c r="M313" s="165" t="s">
        <v>1851</v>
      </c>
      <c r="N313" s="267"/>
    </row>
    <row r="314" spans="1:14" ht="15" customHeight="1" thickBot="1" x14ac:dyDescent="0.25">
      <c r="A314" s="158" t="s">
        <v>3483</v>
      </c>
      <c r="B314" s="156" t="s">
        <v>3349</v>
      </c>
      <c r="C314" s="156" t="s">
        <v>3348</v>
      </c>
      <c r="D314" s="159">
        <v>37091</v>
      </c>
      <c r="E314" s="158">
        <v>500</v>
      </c>
      <c r="F314" s="156" t="s">
        <v>14</v>
      </c>
      <c r="G314" s="156">
        <v>-15</v>
      </c>
      <c r="H314" s="159">
        <v>42278</v>
      </c>
      <c r="I314" s="156" t="s">
        <v>1854</v>
      </c>
      <c r="J314" s="158" t="s">
        <v>1984</v>
      </c>
      <c r="K314" s="156" t="s">
        <v>1983</v>
      </c>
      <c r="L314" s="161"/>
      <c r="M314" s="157" t="s">
        <v>1851</v>
      </c>
      <c r="N314" s="161"/>
    </row>
    <row r="315" spans="1:14" ht="14.1" customHeight="1" thickBot="1" x14ac:dyDescent="0.25">
      <c r="A315" s="158" t="s">
        <v>1993</v>
      </c>
      <c r="B315" s="156" t="s">
        <v>413</v>
      </c>
      <c r="C315" s="156" t="s">
        <v>25</v>
      </c>
      <c r="D315" s="159">
        <v>37070</v>
      </c>
      <c r="E315" s="158">
        <v>685</v>
      </c>
      <c r="F315" s="156" t="s">
        <v>14</v>
      </c>
      <c r="G315" s="156">
        <v>-15</v>
      </c>
      <c r="H315" s="159">
        <v>42254</v>
      </c>
      <c r="I315" s="156" t="s">
        <v>1854</v>
      </c>
      <c r="J315" s="158" t="s">
        <v>1984</v>
      </c>
      <c r="K315" s="156" t="s">
        <v>1983</v>
      </c>
      <c r="L315" s="156" t="s">
        <v>1992</v>
      </c>
      <c r="M315" s="157" t="s">
        <v>1851</v>
      </c>
      <c r="N315" s="161"/>
    </row>
    <row r="316" spans="1:14" ht="14.1" customHeight="1" thickBot="1" x14ac:dyDescent="0.25">
      <c r="A316" s="158" t="s">
        <v>1991</v>
      </c>
      <c r="B316" s="156" t="s">
        <v>996</v>
      </c>
      <c r="C316" s="156" t="s">
        <v>570</v>
      </c>
      <c r="D316" s="159">
        <v>37210</v>
      </c>
      <c r="E316" s="158">
        <v>1029</v>
      </c>
      <c r="F316" s="156" t="s">
        <v>14</v>
      </c>
      <c r="G316" s="156">
        <v>-15</v>
      </c>
      <c r="H316" s="159">
        <v>42254</v>
      </c>
      <c r="I316" s="156" t="s">
        <v>1854</v>
      </c>
      <c r="J316" s="158" t="s">
        <v>1984</v>
      </c>
      <c r="K316" s="156" t="s">
        <v>1983</v>
      </c>
      <c r="L316" s="156" t="s">
        <v>1990</v>
      </c>
      <c r="M316" s="157" t="s">
        <v>1851</v>
      </c>
      <c r="N316" s="161"/>
    </row>
    <row r="317" spans="1:14" ht="15" customHeight="1" thickBot="1" x14ac:dyDescent="0.25">
      <c r="A317" s="158" t="s">
        <v>1989</v>
      </c>
      <c r="B317" s="156" t="s">
        <v>916</v>
      </c>
      <c r="C317" s="156" t="s">
        <v>88</v>
      </c>
      <c r="D317" s="159">
        <v>36565</v>
      </c>
      <c r="E317" s="158">
        <v>690</v>
      </c>
      <c r="F317" s="156" t="s">
        <v>16</v>
      </c>
      <c r="G317" s="156">
        <v>-16</v>
      </c>
      <c r="H317" s="159">
        <v>42261</v>
      </c>
      <c r="I317" s="156" t="s">
        <v>1854</v>
      </c>
      <c r="J317" s="158" t="s">
        <v>1984</v>
      </c>
      <c r="K317" s="156" t="s">
        <v>1983</v>
      </c>
      <c r="L317" s="156" t="s">
        <v>1988</v>
      </c>
      <c r="M317" s="157" t="s">
        <v>1851</v>
      </c>
      <c r="N317" s="161"/>
    </row>
    <row r="318" spans="1:14" ht="14.1" customHeight="1" thickBot="1" x14ac:dyDescent="0.25">
      <c r="A318" s="158" t="s">
        <v>1987</v>
      </c>
      <c r="B318" s="156" t="s">
        <v>950</v>
      </c>
      <c r="C318" s="156" t="s">
        <v>885</v>
      </c>
      <c r="D318" s="159">
        <v>36498</v>
      </c>
      <c r="E318" s="158">
        <v>663</v>
      </c>
      <c r="F318" s="156" t="s">
        <v>21</v>
      </c>
      <c r="G318" s="156">
        <v>-17</v>
      </c>
      <c r="H318" s="159">
        <v>42261</v>
      </c>
      <c r="I318" s="156" t="s">
        <v>1854</v>
      </c>
      <c r="J318" s="158" t="s">
        <v>1984</v>
      </c>
      <c r="K318" s="156" t="s">
        <v>1983</v>
      </c>
      <c r="L318" s="156" t="s">
        <v>1986</v>
      </c>
      <c r="M318" s="157" t="s">
        <v>1851</v>
      </c>
      <c r="N318" s="161"/>
    </row>
    <row r="319" spans="1:14" ht="14.1" customHeight="1" thickBot="1" x14ac:dyDescent="0.25">
      <c r="A319" s="158" t="s">
        <v>1985</v>
      </c>
      <c r="B319" s="156" t="s">
        <v>995</v>
      </c>
      <c r="C319" s="156" t="s">
        <v>19</v>
      </c>
      <c r="D319" s="159">
        <v>35128</v>
      </c>
      <c r="E319" s="158">
        <v>1148</v>
      </c>
      <c r="F319" s="156" t="s">
        <v>6</v>
      </c>
      <c r="G319" s="156">
        <v>-20</v>
      </c>
      <c r="H319" s="159">
        <v>42255</v>
      </c>
      <c r="I319" s="156" t="s">
        <v>1854</v>
      </c>
      <c r="J319" s="158" t="s">
        <v>1984</v>
      </c>
      <c r="K319" s="156" t="s">
        <v>1983</v>
      </c>
      <c r="L319" s="156" t="s">
        <v>1982</v>
      </c>
      <c r="M319" s="157" t="s">
        <v>1851</v>
      </c>
      <c r="N319" s="161"/>
    </row>
    <row r="320" spans="1:14" ht="14.1" customHeight="1" thickBot="1" x14ac:dyDescent="0.25">
      <c r="A320" s="158" t="s">
        <v>2738</v>
      </c>
      <c r="B320" s="156" t="s">
        <v>913</v>
      </c>
      <c r="C320" s="156" t="s">
        <v>111</v>
      </c>
      <c r="D320" s="159">
        <v>38397</v>
      </c>
      <c r="E320" s="158">
        <v>532</v>
      </c>
      <c r="F320" s="156" t="s">
        <v>18</v>
      </c>
      <c r="G320" s="156">
        <v>-11</v>
      </c>
      <c r="H320" s="159">
        <v>42267</v>
      </c>
      <c r="I320" s="156" t="s">
        <v>1854</v>
      </c>
      <c r="J320" s="158" t="s">
        <v>2739</v>
      </c>
      <c r="K320" s="156" t="s">
        <v>2740</v>
      </c>
      <c r="L320" s="156" t="s">
        <v>2741</v>
      </c>
      <c r="M320" s="157" t="s">
        <v>1851</v>
      </c>
      <c r="N320" s="161"/>
    </row>
    <row r="321" spans="1:14" ht="15" customHeight="1" thickBot="1" x14ac:dyDescent="0.25">
      <c r="A321" s="158" t="s">
        <v>2742</v>
      </c>
      <c r="B321" s="156" t="s">
        <v>2743</v>
      </c>
      <c r="C321" s="156" t="s">
        <v>142</v>
      </c>
      <c r="D321" s="159">
        <v>38567</v>
      </c>
      <c r="E321" s="158">
        <v>500</v>
      </c>
      <c r="F321" s="156" t="s">
        <v>18</v>
      </c>
      <c r="G321" s="156">
        <v>-11</v>
      </c>
      <c r="H321" s="159">
        <v>42253</v>
      </c>
      <c r="I321" s="156" t="s">
        <v>1854</v>
      </c>
      <c r="J321" s="158" t="s">
        <v>2739</v>
      </c>
      <c r="K321" s="156" t="s">
        <v>2740</v>
      </c>
      <c r="L321" s="161"/>
      <c r="M321" s="157" t="s">
        <v>1851</v>
      </c>
      <c r="N321" s="161"/>
    </row>
    <row r="322" spans="1:14" ht="14.1" customHeight="1" thickBot="1" x14ac:dyDescent="0.25">
      <c r="A322" s="158" t="s">
        <v>2744</v>
      </c>
      <c r="B322" s="156" t="s">
        <v>923</v>
      </c>
      <c r="C322" s="156" t="s">
        <v>878</v>
      </c>
      <c r="D322" s="159">
        <v>38297</v>
      </c>
      <c r="E322" s="158">
        <v>513</v>
      </c>
      <c r="F322" s="156" t="s">
        <v>15</v>
      </c>
      <c r="G322" s="156">
        <v>-12</v>
      </c>
      <c r="H322" s="159">
        <v>42253</v>
      </c>
      <c r="I322" s="156" t="s">
        <v>1854</v>
      </c>
      <c r="J322" s="158" t="s">
        <v>2739</v>
      </c>
      <c r="K322" s="156" t="s">
        <v>2740</v>
      </c>
      <c r="L322" s="156" t="s">
        <v>2745</v>
      </c>
      <c r="M322" s="157" t="s">
        <v>1851</v>
      </c>
      <c r="N322" s="161"/>
    </row>
    <row r="323" spans="1:14" ht="14.1" customHeight="1" thickBot="1" x14ac:dyDescent="0.25">
      <c r="A323" s="158" t="s">
        <v>2746</v>
      </c>
      <c r="B323" s="156" t="s">
        <v>961</v>
      </c>
      <c r="C323" s="156" t="s">
        <v>889</v>
      </c>
      <c r="D323" s="159">
        <v>38114</v>
      </c>
      <c r="E323" s="158">
        <v>580</v>
      </c>
      <c r="F323" s="156" t="s">
        <v>15</v>
      </c>
      <c r="G323" s="156">
        <v>-12</v>
      </c>
      <c r="H323" s="159">
        <v>42257</v>
      </c>
      <c r="I323" s="156" t="s">
        <v>1854</v>
      </c>
      <c r="J323" s="158" t="s">
        <v>2739</v>
      </c>
      <c r="K323" s="156" t="s">
        <v>2740</v>
      </c>
      <c r="L323" s="156" t="s">
        <v>2747</v>
      </c>
      <c r="M323" s="157" t="s">
        <v>1851</v>
      </c>
      <c r="N323" s="161"/>
    </row>
    <row r="324" spans="1:14" ht="15" customHeight="1" thickBot="1" x14ac:dyDescent="0.25">
      <c r="A324" s="158" t="s">
        <v>2748</v>
      </c>
      <c r="B324" s="156" t="s">
        <v>2749</v>
      </c>
      <c r="C324" s="156" t="s">
        <v>120</v>
      </c>
      <c r="D324" s="159">
        <v>38303</v>
      </c>
      <c r="E324" s="158">
        <v>500</v>
      </c>
      <c r="F324" s="156" t="s">
        <v>15</v>
      </c>
      <c r="G324" s="156">
        <v>-12</v>
      </c>
      <c r="H324" s="159">
        <v>42257</v>
      </c>
      <c r="I324" s="156" t="s">
        <v>1854</v>
      </c>
      <c r="J324" s="158" t="s">
        <v>2739</v>
      </c>
      <c r="K324" s="156" t="s">
        <v>2740</v>
      </c>
      <c r="L324" s="161"/>
      <c r="M324" s="157" t="s">
        <v>1851</v>
      </c>
      <c r="N324" s="161"/>
    </row>
    <row r="325" spans="1:14" ht="14.1" customHeight="1" thickBot="1" x14ac:dyDescent="0.25">
      <c r="A325" s="158" t="s">
        <v>2750</v>
      </c>
      <c r="B325" s="156" t="s">
        <v>1001</v>
      </c>
      <c r="C325" s="156" t="s">
        <v>49</v>
      </c>
      <c r="D325" s="159">
        <v>37356</v>
      </c>
      <c r="E325" s="158">
        <v>784</v>
      </c>
      <c r="F325" s="156" t="s">
        <v>24</v>
      </c>
      <c r="G325" s="156">
        <v>-14</v>
      </c>
      <c r="H325" s="159">
        <v>42253</v>
      </c>
      <c r="I325" s="156" t="s">
        <v>1854</v>
      </c>
      <c r="J325" s="158" t="s">
        <v>2739</v>
      </c>
      <c r="K325" s="156" t="s">
        <v>2740</v>
      </c>
      <c r="L325" s="156" t="s">
        <v>2751</v>
      </c>
      <c r="M325" s="157" t="s">
        <v>1851</v>
      </c>
      <c r="N325" s="161"/>
    </row>
    <row r="326" spans="1:14" ht="14.1" customHeight="1" thickBot="1" x14ac:dyDescent="0.25">
      <c r="A326" s="158" t="s">
        <v>2752</v>
      </c>
      <c r="B326" s="156" t="s">
        <v>981</v>
      </c>
      <c r="C326" s="156" t="s">
        <v>699</v>
      </c>
      <c r="D326" s="159">
        <v>36865</v>
      </c>
      <c r="E326" s="158">
        <v>658</v>
      </c>
      <c r="F326" s="156" t="s">
        <v>16</v>
      </c>
      <c r="G326" s="156">
        <v>-16</v>
      </c>
      <c r="H326" s="159">
        <v>42253</v>
      </c>
      <c r="I326" s="156" t="s">
        <v>1854</v>
      </c>
      <c r="J326" s="158" t="s">
        <v>2739</v>
      </c>
      <c r="K326" s="156" t="s">
        <v>2740</v>
      </c>
      <c r="L326" s="156" t="s">
        <v>2363</v>
      </c>
      <c r="M326" s="157" t="s">
        <v>1851</v>
      </c>
      <c r="N326" s="161"/>
    </row>
    <row r="327" spans="1:14" ht="14.1" customHeight="1" thickBot="1" x14ac:dyDescent="0.25">
      <c r="A327" s="158" t="s">
        <v>2753</v>
      </c>
      <c r="B327" s="156" t="s">
        <v>902</v>
      </c>
      <c r="C327" s="156" t="s">
        <v>319</v>
      </c>
      <c r="D327" s="159">
        <v>36419</v>
      </c>
      <c r="E327" s="158">
        <v>1180</v>
      </c>
      <c r="F327" s="156" t="s">
        <v>21</v>
      </c>
      <c r="G327" s="156">
        <v>-17</v>
      </c>
      <c r="H327" s="159">
        <v>42264</v>
      </c>
      <c r="I327" s="156" t="s">
        <v>1854</v>
      </c>
      <c r="J327" s="158" t="s">
        <v>2739</v>
      </c>
      <c r="K327" s="156" t="s">
        <v>2740</v>
      </c>
      <c r="L327" s="156" t="s">
        <v>2037</v>
      </c>
      <c r="M327" s="157" t="s">
        <v>1851</v>
      </c>
      <c r="N327" s="161"/>
    </row>
    <row r="328" spans="1:14" ht="15" customHeight="1" thickBot="1" x14ac:dyDescent="0.25">
      <c r="A328" s="158" t="s">
        <v>2754</v>
      </c>
      <c r="B328" s="156" t="s">
        <v>966</v>
      </c>
      <c r="C328" s="156" t="s">
        <v>319</v>
      </c>
      <c r="D328" s="159">
        <v>36167</v>
      </c>
      <c r="E328" s="158">
        <v>1197</v>
      </c>
      <c r="F328" s="156" t="s">
        <v>21</v>
      </c>
      <c r="G328" s="156">
        <v>-17</v>
      </c>
      <c r="H328" s="159">
        <v>42253</v>
      </c>
      <c r="I328" s="156" t="s">
        <v>1854</v>
      </c>
      <c r="J328" s="158" t="s">
        <v>2739</v>
      </c>
      <c r="K328" s="156" t="s">
        <v>2740</v>
      </c>
      <c r="L328" s="156" t="s">
        <v>2755</v>
      </c>
      <c r="M328" s="157" t="s">
        <v>1851</v>
      </c>
      <c r="N328" s="161"/>
    </row>
    <row r="329" spans="1:14" ht="14.1" customHeight="1" thickBot="1" x14ac:dyDescent="0.25">
      <c r="A329" s="158" t="s">
        <v>2756</v>
      </c>
      <c r="B329" s="156" t="s">
        <v>76</v>
      </c>
      <c r="C329" s="156" t="s">
        <v>319</v>
      </c>
      <c r="D329" s="159">
        <v>27368</v>
      </c>
      <c r="E329" s="158">
        <v>1403</v>
      </c>
      <c r="F329" s="156" t="s">
        <v>8</v>
      </c>
      <c r="G329" s="156">
        <v>-50</v>
      </c>
      <c r="H329" s="159">
        <v>42207</v>
      </c>
      <c r="I329" s="156" t="s">
        <v>1854</v>
      </c>
      <c r="J329" s="158" t="s">
        <v>2739</v>
      </c>
      <c r="K329" s="156" t="s">
        <v>2740</v>
      </c>
      <c r="L329" s="156" t="s">
        <v>1942</v>
      </c>
      <c r="M329" s="157" t="s">
        <v>1851</v>
      </c>
      <c r="N329" s="161"/>
    </row>
    <row r="330" spans="1:14" ht="14.1" customHeight="1" thickBot="1" x14ac:dyDescent="0.25">
      <c r="A330" s="158" t="s">
        <v>2757</v>
      </c>
      <c r="B330" s="156" t="s">
        <v>941</v>
      </c>
      <c r="C330" s="156" t="s">
        <v>825</v>
      </c>
      <c r="D330" s="159">
        <v>23763</v>
      </c>
      <c r="E330" s="158">
        <v>1115</v>
      </c>
      <c r="F330" s="156" t="s">
        <v>10</v>
      </c>
      <c r="G330" s="156">
        <v>-60</v>
      </c>
      <c r="H330" s="159">
        <v>42265</v>
      </c>
      <c r="I330" s="156" t="s">
        <v>1854</v>
      </c>
      <c r="J330" s="158" t="s">
        <v>2739</v>
      </c>
      <c r="K330" s="156" t="s">
        <v>2740</v>
      </c>
      <c r="L330" s="156" t="s">
        <v>2758</v>
      </c>
      <c r="M330" s="157" t="s">
        <v>1851</v>
      </c>
      <c r="N330" s="161"/>
    </row>
    <row r="331" spans="1:14" ht="15" customHeight="1" thickBot="1" x14ac:dyDescent="0.25">
      <c r="A331" s="158" t="s">
        <v>2759</v>
      </c>
      <c r="B331" s="156" t="s">
        <v>76</v>
      </c>
      <c r="C331" s="156" t="s">
        <v>363</v>
      </c>
      <c r="D331" s="159">
        <v>38512</v>
      </c>
      <c r="E331" s="158">
        <v>500</v>
      </c>
      <c r="F331" s="156" t="s">
        <v>18</v>
      </c>
      <c r="G331" s="156">
        <v>-11</v>
      </c>
      <c r="H331" s="159">
        <v>42267</v>
      </c>
      <c r="I331" s="156" t="s">
        <v>1854</v>
      </c>
      <c r="J331" s="158" t="s">
        <v>2760</v>
      </c>
      <c r="K331" s="156" t="s">
        <v>2761</v>
      </c>
      <c r="L331" s="161"/>
      <c r="M331" s="157" t="s">
        <v>1851</v>
      </c>
      <c r="N331" s="161"/>
    </row>
    <row r="332" spans="1:14" ht="14.1" customHeight="1" thickBot="1" x14ac:dyDescent="0.25">
      <c r="A332" s="158" t="s">
        <v>2762</v>
      </c>
      <c r="B332" s="156" t="s">
        <v>906</v>
      </c>
      <c r="C332" s="156" t="s">
        <v>541</v>
      </c>
      <c r="D332" s="159">
        <v>37746</v>
      </c>
      <c r="E332" s="158">
        <v>500</v>
      </c>
      <c r="F332" s="156" t="s">
        <v>17</v>
      </c>
      <c r="G332" s="156">
        <v>-13</v>
      </c>
      <c r="H332" s="159">
        <v>42257</v>
      </c>
      <c r="I332" s="156" t="s">
        <v>1854</v>
      </c>
      <c r="J332" s="158" t="s">
        <v>2760</v>
      </c>
      <c r="K332" s="156" t="s">
        <v>2761</v>
      </c>
      <c r="L332" s="156" t="s">
        <v>2763</v>
      </c>
      <c r="M332" s="157" t="s">
        <v>1851</v>
      </c>
      <c r="N332" s="161"/>
    </row>
    <row r="333" spans="1:14" ht="14.1" customHeight="1" thickBot="1" x14ac:dyDescent="0.25">
      <c r="A333" s="158" t="s">
        <v>2764</v>
      </c>
      <c r="B333" s="156" t="s">
        <v>932</v>
      </c>
      <c r="C333" s="156" t="s">
        <v>47</v>
      </c>
      <c r="D333" s="159">
        <v>37721</v>
      </c>
      <c r="E333" s="158">
        <v>520</v>
      </c>
      <c r="F333" s="156" t="s">
        <v>17</v>
      </c>
      <c r="G333" s="156">
        <v>-13</v>
      </c>
      <c r="H333" s="159">
        <v>42261</v>
      </c>
      <c r="I333" s="156" t="s">
        <v>1854</v>
      </c>
      <c r="J333" s="158" t="s">
        <v>2760</v>
      </c>
      <c r="K333" s="156" t="s">
        <v>2761</v>
      </c>
      <c r="L333" s="156" t="s">
        <v>2765</v>
      </c>
      <c r="M333" s="157" t="s">
        <v>1851</v>
      </c>
      <c r="N333" s="161"/>
    </row>
    <row r="334" spans="1:14" ht="14.1" customHeight="1" thickBot="1" x14ac:dyDescent="0.25">
      <c r="A334" s="158" t="s">
        <v>2766</v>
      </c>
      <c r="B334" s="156" t="s">
        <v>76</v>
      </c>
      <c r="C334" s="156" t="s">
        <v>12</v>
      </c>
      <c r="D334" s="159">
        <v>37811</v>
      </c>
      <c r="E334" s="158">
        <v>500</v>
      </c>
      <c r="F334" s="156" t="s">
        <v>17</v>
      </c>
      <c r="G334" s="156">
        <v>-13</v>
      </c>
      <c r="H334" s="159">
        <v>42267</v>
      </c>
      <c r="I334" s="156" t="s">
        <v>1854</v>
      </c>
      <c r="J334" s="158" t="s">
        <v>2760</v>
      </c>
      <c r="K334" s="156" t="s">
        <v>2761</v>
      </c>
      <c r="L334" s="161"/>
      <c r="M334" s="157" t="s">
        <v>1851</v>
      </c>
      <c r="N334" s="161"/>
    </row>
    <row r="335" spans="1:14" ht="15" customHeight="1" thickBot="1" x14ac:dyDescent="0.25">
      <c r="A335" s="158" t="s">
        <v>2767</v>
      </c>
      <c r="B335" s="156" t="s">
        <v>2768</v>
      </c>
      <c r="C335" s="156" t="s">
        <v>49</v>
      </c>
      <c r="D335" s="159">
        <v>37806</v>
      </c>
      <c r="E335" s="158">
        <v>500</v>
      </c>
      <c r="F335" s="156" t="s">
        <v>17</v>
      </c>
      <c r="G335" s="156">
        <v>-13</v>
      </c>
      <c r="H335" s="159">
        <v>42253</v>
      </c>
      <c r="I335" s="156" t="s">
        <v>1854</v>
      </c>
      <c r="J335" s="158" t="s">
        <v>2760</v>
      </c>
      <c r="K335" s="156" t="s">
        <v>2761</v>
      </c>
      <c r="L335" s="161"/>
      <c r="M335" s="157" t="s">
        <v>1851</v>
      </c>
      <c r="N335" s="161"/>
    </row>
    <row r="336" spans="1:14" ht="14.1" customHeight="1" thickBot="1" x14ac:dyDescent="0.25">
      <c r="A336" s="158" t="s">
        <v>2769</v>
      </c>
      <c r="B336" s="156" t="s">
        <v>982</v>
      </c>
      <c r="C336" s="156" t="s">
        <v>35</v>
      </c>
      <c r="D336" s="159">
        <v>37809</v>
      </c>
      <c r="E336" s="158">
        <v>500</v>
      </c>
      <c r="F336" s="156" t="s">
        <v>17</v>
      </c>
      <c r="G336" s="156">
        <v>-13</v>
      </c>
      <c r="H336" s="159">
        <v>42266</v>
      </c>
      <c r="I336" s="156" t="s">
        <v>1854</v>
      </c>
      <c r="J336" s="158" t="s">
        <v>2760</v>
      </c>
      <c r="K336" s="156" t="s">
        <v>2761</v>
      </c>
      <c r="L336" s="156" t="s">
        <v>2770</v>
      </c>
      <c r="M336" s="157" t="s">
        <v>1851</v>
      </c>
      <c r="N336" s="161"/>
    </row>
    <row r="337" spans="1:14" ht="14.1" customHeight="1" thickBot="1" x14ac:dyDescent="0.25">
      <c r="A337" s="158" t="s">
        <v>2771</v>
      </c>
      <c r="B337" s="156" t="s">
        <v>2772</v>
      </c>
      <c r="C337" s="156" t="s">
        <v>127</v>
      </c>
      <c r="D337" s="159">
        <v>37547</v>
      </c>
      <c r="E337" s="158">
        <v>500</v>
      </c>
      <c r="F337" s="156" t="s">
        <v>24</v>
      </c>
      <c r="G337" s="156">
        <v>-14</v>
      </c>
      <c r="H337" s="159">
        <v>42264</v>
      </c>
      <c r="I337" s="156" t="s">
        <v>1854</v>
      </c>
      <c r="J337" s="158" t="s">
        <v>2760</v>
      </c>
      <c r="K337" s="156" t="s">
        <v>2761</v>
      </c>
      <c r="L337" s="161"/>
      <c r="M337" s="157" t="s">
        <v>1851</v>
      </c>
      <c r="N337" s="161"/>
    </row>
    <row r="338" spans="1:14" ht="15" customHeight="1" thickBot="1" x14ac:dyDescent="0.25">
      <c r="A338" s="158" t="s">
        <v>3484</v>
      </c>
      <c r="B338" s="156" t="s">
        <v>1005</v>
      </c>
      <c r="C338" s="156" t="s">
        <v>900</v>
      </c>
      <c r="D338" s="159">
        <v>36817</v>
      </c>
      <c r="E338" s="158">
        <v>500</v>
      </c>
      <c r="F338" s="156" t="s">
        <v>16</v>
      </c>
      <c r="G338" s="156">
        <v>-16</v>
      </c>
      <c r="H338" s="159">
        <v>42284</v>
      </c>
      <c r="I338" s="156" t="s">
        <v>1854</v>
      </c>
      <c r="J338" s="158" t="s">
        <v>2760</v>
      </c>
      <c r="K338" s="156" t="s">
        <v>2761</v>
      </c>
      <c r="L338" s="156">
        <v>0</v>
      </c>
      <c r="M338" s="157" t="s">
        <v>1851</v>
      </c>
      <c r="N338" s="161"/>
    </row>
    <row r="339" spans="1:14" ht="14.1" customHeight="1" thickBot="1" x14ac:dyDescent="0.25">
      <c r="A339" s="158" t="s">
        <v>2773</v>
      </c>
      <c r="B339" s="156" t="s">
        <v>919</v>
      </c>
      <c r="C339" s="156" t="s">
        <v>837</v>
      </c>
      <c r="D339" s="159">
        <v>32526</v>
      </c>
      <c r="E339" s="158">
        <v>1187</v>
      </c>
      <c r="F339" s="156" t="s">
        <v>6</v>
      </c>
      <c r="G339" s="156">
        <v>-40</v>
      </c>
      <c r="H339" s="159">
        <v>42237</v>
      </c>
      <c r="I339" s="156" t="s">
        <v>1854</v>
      </c>
      <c r="J339" s="158" t="s">
        <v>2774</v>
      </c>
      <c r="K339" s="156" t="s">
        <v>2775</v>
      </c>
      <c r="L339" s="156" t="s">
        <v>1994</v>
      </c>
      <c r="M339" s="157" t="s">
        <v>1851</v>
      </c>
      <c r="N339" s="161"/>
    </row>
    <row r="340" spans="1:14" ht="14.1" customHeight="1" thickBot="1" x14ac:dyDescent="0.25">
      <c r="A340" s="158" t="s">
        <v>3485</v>
      </c>
      <c r="B340" s="156" t="s">
        <v>940</v>
      </c>
      <c r="C340" s="156" t="s">
        <v>408</v>
      </c>
      <c r="D340" s="159">
        <v>24308</v>
      </c>
      <c r="E340" s="158">
        <v>917</v>
      </c>
      <c r="F340" s="156" t="s">
        <v>8</v>
      </c>
      <c r="G340" s="156">
        <v>-50</v>
      </c>
      <c r="H340" s="159">
        <v>42237</v>
      </c>
      <c r="I340" s="156" t="s">
        <v>1854</v>
      </c>
      <c r="J340" s="158" t="s">
        <v>2774</v>
      </c>
      <c r="K340" s="156" t="s">
        <v>2775</v>
      </c>
      <c r="L340" s="156" t="s">
        <v>3486</v>
      </c>
      <c r="M340" s="157" t="s">
        <v>1851</v>
      </c>
      <c r="N340" s="161"/>
    </row>
    <row r="341" spans="1:14" ht="14.1" customHeight="1" thickBot="1" x14ac:dyDescent="0.25">
      <c r="A341" s="158" t="s">
        <v>3487</v>
      </c>
      <c r="B341" s="156" t="s">
        <v>964</v>
      </c>
      <c r="C341" s="156" t="s">
        <v>891</v>
      </c>
      <c r="D341" s="159">
        <v>26476</v>
      </c>
      <c r="E341" s="158">
        <v>899</v>
      </c>
      <c r="F341" s="156" t="s">
        <v>8</v>
      </c>
      <c r="G341" s="156">
        <v>-50</v>
      </c>
      <c r="H341" s="159">
        <v>42237</v>
      </c>
      <c r="I341" s="156" t="s">
        <v>1854</v>
      </c>
      <c r="J341" s="158" t="s">
        <v>2774</v>
      </c>
      <c r="K341" s="156" t="s">
        <v>2775</v>
      </c>
      <c r="L341" s="156" t="s">
        <v>2286</v>
      </c>
      <c r="M341" s="157" t="s">
        <v>1851</v>
      </c>
      <c r="N341" s="161"/>
    </row>
    <row r="342" spans="1:14" ht="15" customHeight="1" thickBot="1" x14ac:dyDescent="0.25">
      <c r="A342" s="158" t="s">
        <v>2776</v>
      </c>
      <c r="B342" s="156" t="s">
        <v>972</v>
      </c>
      <c r="C342" s="156" t="s">
        <v>893</v>
      </c>
      <c r="D342" s="159">
        <v>38443</v>
      </c>
      <c r="E342" s="158">
        <v>608</v>
      </c>
      <c r="F342" s="156" t="s">
        <v>18</v>
      </c>
      <c r="G342" s="156">
        <v>-11</v>
      </c>
      <c r="H342" s="159">
        <v>42261</v>
      </c>
      <c r="I342" s="156" t="s">
        <v>1854</v>
      </c>
      <c r="J342" s="158" t="s">
        <v>2777</v>
      </c>
      <c r="K342" s="156" t="s">
        <v>2778</v>
      </c>
      <c r="L342" s="156" t="s">
        <v>2779</v>
      </c>
      <c r="M342" s="157" t="s">
        <v>1851</v>
      </c>
      <c r="N342" s="161"/>
    </row>
    <row r="343" spans="1:14" ht="14.1" customHeight="1" thickBot="1" x14ac:dyDescent="0.25">
      <c r="A343" s="158" t="s">
        <v>2780</v>
      </c>
      <c r="B343" s="156" t="s">
        <v>157</v>
      </c>
      <c r="C343" s="156" t="s">
        <v>81</v>
      </c>
      <c r="D343" s="159">
        <v>38209</v>
      </c>
      <c r="E343" s="158">
        <v>510</v>
      </c>
      <c r="F343" s="156" t="s">
        <v>15</v>
      </c>
      <c r="G343" s="156">
        <v>-12</v>
      </c>
      <c r="H343" s="159">
        <v>42261</v>
      </c>
      <c r="I343" s="156" t="s">
        <v>1854</v>
      </c>
      <c r="J343" s="158" t="s">
        <v>2777</v>
      </c>
      <c r="K343" s="156" t="s">
        <v>2778</v>
      </c>
      <c r="L343" s="156" t="s">
        <v>2781</v>
      </c>
      <c r="M343" s="157" t="s">
        <v>1851</v>
      </c>
      <c r="N343" s="161"/>
    </row>
    <row r="344" spans="1:14" ht="14.1" customHeight="1" thickBot="1" x14ac:dyDescent="0.25">
      <c r="A344" s="158" t="s">
        <v>2782</v>
      </c>
      <c r="B344" s="156" t="s">
        <v>976</v>
      </c>
      <c r="C344" s="156" t="s">
        <v>38</v>
      </c>
      <c r="D344" s="159">
        <v>38088</v>
      </c>
      <c r="E344" s="158">
        <v>634</v>
      </c>
      <c r="F344" s="156" t="s">
        <v>15</v>
      </c>
      <c r="G344" s="156">
        <v>-12</v>
      </c>
      <c r="H344" s="159">
        <v>42250</v>
      </c>
      <c r="I344" s="156" t="s">
        <v>1854</v>
      </c>
      <c r="J344" s="158" t="s">
        <v>2777</v>
      </c>
      <c r="K344" s="156" t="s">
        <v>2778</v>
      </c>
      <c r="L344" s="156" t="s">
        <v>2783</v>
      </c>
      <c r="M344" s="157" t="s">
        <v>1851</v>
      </c>
      <c r="N344" s="161"/>
    </row>
    <row r="345" spans="1:14" ht="15" customHeight="1" thickBot="1" x14ac:dyDescent="0.25">
      <c r="A345" s="158" t="s">
        <v>2784</v>
      </c>
      <c r="B345" s="156" t="s">
        <v>987</v>
      </c>
      <c r="C345" s="156" t="s">
        <v>132</v>
      </c>
      <c r="D345" s="159">
        <v>38206</v>
      </c>
      <c r="E345" s="158">
        <v>634</v>
      </c>
      <c r="F345" s="156" t="s">
        <v>15</v>
      </c>
      <c r="G345" s="156">
        <v>-12</v>
      </c>
      <c r="H345" s="159">
        <v>42263</v>
      </c>
      <c r="I345" s="156" t="s">
        <v>1854</v>
      </c>
      <c r="J345" s="158" t="s">
        <v>2777</v>
      </c>
      <c r="K345" s="156" t="s">
        <v>2778</v>
      </c>
      <c r="L345" s="156" t="s">
        <v>2785</v>
      </c>
      <c r="M345" s="157" t="s">
        <v>1851</v>
      </c>
      <c r="N345" s="161"/>
    </row>
    <row r="346" spans="1:14" ht="14.1" customHeight="1" thickBot="1" x14ac:dyDescent="0.25">
      <c r="A346" s="158" t="s">
        <v>2786</v>
      </c>
      <c r="B346" s="156" t="s">
        <v>980</v>
      </c>
      <c r="C346" s="156" t="s">
        <v>408</v>
      </c>
      <c r="D346" s="159">
        <v>37409</v>
      </c>
      <c r="E346" s="158">
        <v>500</v>
      </c>
      <c r="F346" s="156" t="s">
        <v>24</v>
      </c>
      <c r="G346" s="156">
        <v>-14</v>
      </c>
      <c r="H346" s="159">
        <v>42263</v>
      </c>
      <c r="I346" s="156" t="s">
        <v>1854</v>
      </c>
      <c r="J346" s="158" t="s">
        <v>2777</v>
      </c>
      <c r="K346" s="156" t="s">
        <v>2778</v>
      </c>
      <c r="L346" s="161"/>
      <c r="M346" s="157" t="s">
        <v>1851</v>
      </c>
      <c r="N346" s="161"/>
    </row>
    <row r="347" spans="1:14" ht="14.1" customHeight="1" thickBot="1" x14ac:dyDescent="0.25">
      <c r="A347" s="158" t="s">
        <v>2787</v>
      </c>
      <c r="B347" s="156" t="s">
        <v>980</v>
      </c>
      <c r="C347" s="156" t="s">
        <v>895</v>
      </c>
      <c r="D347" s="159">
        <v>24507</v>
      </c>
      <c r="E347" s="158">
        <v>1576</v>
      </c>
      <c r="F347" s="156" t="s">
        <v>8</v>
      </c>
      <c r="G347" s="156">
        <v>-50</v>
      </c>
      <c r="H347" s="159">
        <v>42263</v>
      </c>
      <c r="I347" s="156" t="s">
        <v>1854</v>
      </c>
      <c r="J347" s="158" t="s">
        <v>2777</v>
      </c>
      <c r="K347" s="156" t="s">
        <v>2778</v>
      </c>
      <c r="L347" s="156" t="s">
        <v>2788</v>
      </c>
      <c r="M347" s="157" t="s">
        <v>1851</v>
      </c>
      <c r="N347" s="161"/>
    </row>
    <row r="348" spans="1:14" ht="14.1" customHeight="1" thickBot="1" x14ac:dyDescent="0.25">
      <c r="A348" s="158" t="s">
        <v>2789</v>
      </c>
      <c r="B348" s="156" t="s">
        <v>2790</v>
      </c>
      <c r="C348" s="156" t="s">
        <v>115</v>
      </c>
      <c r="D348" s="159">
        <v>25464</v>
      </c>
      <c r="E348" s="158">
        <v>1363</v>
      </c>
      <c r="F348" s="156" t="s">
        <v>8</v>
      </c>
      <c r="G348" s="156">
        <v>-50</v>
      </c>
      <c r="H348" s="159">
        <v>42251</v>
      </c>
      <c r="I348" s="156" t="s">
        <v>1854</v>
      </c>
      <c r="J348" s="158" t="s">
        <v>2777</v>
      </c>
      <c r="K348" s="156" t="s">
        <v>2778</v>
      </c>
      <c r="L348" s="161"/>
      <c r="M348" s="157" t="s">
        <v>1851</v>
      </c>
      <c r="N348" s="161"/>
    </row>
    <row r="349" spans="1:14" ht="15" customHeight="1" thickBot="1" x14ac:dyDescent="0.25">
      <c r="A349" s="158" t="s">
        <v>3488</v>
      </c>
      <c r="B349" s="156" t="s">
        <v>71</v>
      </c>
      <c r="C349" s="156" t="s">
        <v>39</v>
      </c>
      <c r="D349" s="159">
        <v>30519</v>
      </c>
      <c r="E349" s="158">
        <v>529</v>
      </c>
      <c r="F349" s="156" t="s">
        <v>6</v>
      </c>
      <c r="G349" s="156">
        <v>-40</v>
      </c>
      <c r="H349" s="159">
        <v>42207</v>
      </c>
      <c r="I349" s="156" t="s">
        <v>1854</v>
      </c>
      <c r="J349" s="158" t="s">
        <v>3489</v>
      </c>
      <c r="K349" s="156" t="s">
        <v>3490</v>
      </c>
      <c r="L349" s="161"/>
      <c r="M349" s="157" t="s">
        <v>1851</v>
      </c>
      <c r="N349" s="161"/>
    </row>
    <row r="350" spans="1:14" ht="14.1" customHeight="1" thickBot="1" x14ac:dyDescent="0.25">
      <c r="A350" s="158" t="s">
        <v>3491</v>
      </c>
      <c r="B350" s="156" t="s">
        <v>3189</v>
      </c>
      <c r="C350" s="156" t="s">
        <v>3219</v>
      </c>
      <c r="D350" s="159">
        <v>27146</v>
      </c>
      <c r="E350" s="158">
        <v>530</v>
      </c>
      <c r="F350" s="156" t="s">
        <v>8</v>
      </c>
      <c r="G350" s="156">
        <v>-50</v>
      </c>
      <c r="H350" s="159">
        <v>42260</v>
      </c>
      <c r="I350" s="156" t="s">
        <v>1854</v>
      </c>
      <c r="J350" s="158" t="s">
        <v>3489</v>
      </c>
      <c r="K350" s="156" t="s">
        <v>3490</v>
      </c>
      <c r="L350" s="161"/>
      <c r="M350" s="157" t="s">
        <v>1851</v>
      </c>
      <c r="N350" s="161"/>
    </row>
    <row r="351" spans="1:14" ht="14.1" customHeight="1" thickBot="1" x14ac:dyDescent="0.25">
      <c r="A351" s="158" t="s">
        <v>3492</v>
      </c>
      <c r="B351" s="156" t="s">
        <v>907</v>
      </c>
      <c r="C351" s="156" t="s">
        <v>130</v>
      </c>
      <c r="D351" s="159">
        <v>23089</v>
      </c>
      <c r="E351" s="158">
        <v>930</v>
      </c>
      <c r="F351" s="156" t="s">
        <v>10</v>
      </c>
      <c r="G351" s="156">
        <v>-60</v>
      </c>
      <c r="H351" s="159">
        <v>42264</v>
      </c>
      <c r="I351" s="156" t="s">
        <v>1854</v>
      </c>
      <c r="J351" s="158" t="s">
        <v>3493</v>
      </c>
      <c r="K351" s="156" t="s">
        <v>3494</v>
      </c>
      <c r="L351" s="156" t="s">
        <v>3495</v>
      </c>
      <c r="M351" s="157" t="s">
        <v>1851</v>
      </c>
      <c r="N351" s="161"/>
    </row>
    <row r="352" spans="1:14" ht="15" customHeight="1" thickBot="1" x14ac:dyDescent="0.25">
      <c r="A352" s="158" t="s">
        <v>3496</v>
      </c>
      <c r="B352" s="156" t="s">
        <v>938</v>
      </c>
      <c r="C352" s="156" t="s">
        <v>11</v>
      </c>
      <c r="D352" s="159">
        <v>23553</v>
      </c>
      <c r="E352" s="158">
        <v>1073</v>
      </c>
      <c r="F352" s="156" t="s">
        <v>10</v>
      </c>
      <c r="G352" s="156">
        <v>-60</v>
      </c>
      <c r="H352" s="159">
        <v>42207</v>
      </c>
      <c r="I352" s="156" t="s">
        <v>1854</v>
      </c>
      <c r="J352" s="158" t="s">
        <v>3493</v>
      </c>
      <c r="K352" s="156" t="s">
        <v>3494</v>
      </c>
      <c r="L352" s="156" t="s">
        <v>3497</v>
      </c>
      <c r="M352" s="157" t="s">
        <v>1851</v>
      </c>
      <c r="N352" s="161"/>
    </row>
    <row r="353" spans="1:14" ht="14.1" customHeight="1" thickBot="1" x14ac:dyDescent="0.25">
      <c r="A353" s="158" t="s">
        <v>3498</v>
      </c>
      <c r="B353" s="156" t="s">
        <v>934</v>
      </c>
      <c r="C353" s="156" t="s">
        <v>882</v>
      </c>
      <c r="D353" s="159">
        <v>14948</v>
      </c>
      <c r="E353" s="158">
        <v>500</v>
      </c>
      <c r="F353" s="156" t="s">
        <v>3499</v>
      </c>
      <c r="G353" s="156">
        <v>-80</v>
      </c>
      <c r="H353" s="159">
        <v>42260</v>
      </c>
      <c r="I353" s="156" t="s">
        <v>1854</v>
      </c>
      <c r="J353" s="158" t="s">
        <v>3493</v>
      </c>
      <c r="K353" s="156" t="s">
        <v>3494</v>
      </c>
      <c r="L353" s="156" t="s">
        <v>3500</v>
      </c>
      <c r="M353" s="157" t="s">
        <v>1851</v>
      </c>
      <c r="N353" s="161"/>
    </row>
    <row r="354" spans="1:14" ht="14.1" customHeight="1" thickBot="1" x14ac:dyDescent="0.25">
      <c r="A354" s="158" t="s">
        <v>2791</v>
      </c>
      <c r="B354" s="156" t="s">
        <v>1003</v>
      </c>
      <c r="C354" s="156" t="s">
        <v>41</v>
      </c>
      <c r="D354" s="159">
        <v>30329</v>
      </c>
      <c r="E354" s="158">
        <v>1083</v>
      </c>
      <c r="F354" s="156" t="s">
        <v>6</v>
      </c>
      <c r="G354" s="156">
        <v>-40</v>
      </c>
      <c r="H354" s="159">
        <v>42262</v>
      </c>
      <c r="I354" s="156" t="s">
        <v>1854</v>
      </c>
      <c r="J354" s="158" t="s">
        <v>2792</v>
      </c>
      <c r="K354" s="156" t="s">
        <v>2793</v>
      </c>
      <c r="L354" s="156">
        <v>0</v>
      </c>
      <c r="M354" s="157" t="s">
        <v>1851</v>
      </c>
      <c r="N354" s="161"/>
    </row>
    <row r="355" spans="1:14" ht="14.1" customHeight="1" thickBot="1" x14ac:dyDescent="0.25">
      <c r="A355" s="158" t="s">
        <v>2794</v>
      </c>
      <c r="B355" s="156" t="s">
        <v>2795</v>
      </c>
      <c r="C355" s="156" t="s">
        <v>1006</v>
      </c>
      <c r="D355" s="159">
        <v>37769</v>
      </c>
      <c r="E355" s="158">
        <v>1361</v>
      </c>
      <c r="F355" s="156" t="s">
        <v>17</v>
      </c>
      <c r="G355" s="156">
        <v>-13</v>
      </c>
      <c r="H355" s="159">
        <v>42262</v>
      </c>
      <c r="I355" s="156" t="s">
        <v>1854</v>
      </c>
      <c r="J355" s="158" t="s">
        <v>1980</v>
      </c>
      <c r="K355" s="156" t="s">
        <v>1979</v>
      </c>
      <c r="L355" s="156" t="s">
        <v>2796</v>
      </c>
      <c r="M355" s="157" t="s">
        <v>1851</v>
      </c>
      <c r="N355" s="161"/>
    </row>
    <row r="356" spans="1:14" ht="15" customHeight="1" thickBot="1" x14ac:dyDescent="0.25">
      <c r="A356" s="158" t="s">
        <v>3501</v>
      </c>
      <c r="B356" s="156" t="s">
        <v>990</v>
      </c>
      <c r="C356" s="156" t="s">
        <v>3502</v>
      </c>
      <c r="D356" s="159">
        <v>37908</v>
      </c>
      <c r="E356" s="158">
        <v>546</v>
      </c>
      <c r="F356" s="156" t="s">
        <v>17</v>
      </c>
      <c r="G356" s="156">
        <v>-13</v>
      </c>
      <c r="H356" s="159">
        <v>42251</v>
      </c>
      <c r="I356" s="156" t="s">
        <v>1854</v>
      </c>
      <c r="J356" s="158" t="s">
        <v>1980</v>
      </c>
      <c r="K356" s="156" t="s">
        <v>1979</v>
      </c>
      <c r="L356" s="156" t="s">
        <v>2361</v>
      </c>
      <c r="M356" s="157" t="s">
        <v>1851</v>
      </c>
      <c r="N356" s="161"/>
    </row>
    <row r="357" spans="1:14" ht="14.1" customHeight="1" thickBot="1" x14ac:dyDescent="0.25">
      <c r="A357" s="158" t="s">
        <v>3503</v>
      </c>
      <c r="B357" s="156" t="s">
        <v>990</v>
      </c>
      <c r="C357" s="156" t="s">
        <v>3365</v>
      </c>
      <c r="D357" s="159">
        <v>36576</v>
      </c>
      <c r="E357" s="158">
        <v>500</v>
      </c>
      <c r="F357" s="156" t="s">
        <v>16</v>
      </c>
      <c r="G357" s="156">
        <v>-16</v>
      </c>
      <c r="H357" s="159">
        <v>42251</v>
      </c>
      <c r="I357" s="156" t="s">
        <v>1854</v>
      </c>
      <c r="J357" s="158" t="s">
        <v>1980</v>
      </c>
      <c r="K357" s="156" t="s">
        <v>1979</v>
      </c>
      <c r="L357" s="161"/>
      <c r="M357" s="157" t="s">
        <v>1851</v>
      </c>
      <c r="N357" s="161"/>
    </row>
    <row r="358" spans="1:14" ht="14.1" customHeight="1" thickBot="1" x14ac:dyDescent="0.25">
      <c r="A358" s="158" t="s">
        <v>2797</v>
      </c>
      <c r="B358" s="156" t="s">
        <v>948</v>
      </c>
      <c r="C358" s="156" t="s">
        <v>699</v>
      </c>
      <c r="D358" s="159">
        <v>36334</v>
      </c>
      <c r="E358" s="158">
        <v>1558</v>
      </c>
      <c r="F358" s="156" t="s">
        <v>21</v>
      </c>
      <c r="G358" s="156">
        <v>-17</v>
      </c>
      <c r="H358" s="159">
        <v>42262</v>
      </c>
      <c r="I358" s="156" t="s">
        <v>1854</v>
      </c>
      <c r="J358" s="158" t="s">
        <v>1980</v>
      </c>
      <c r="K358" s="156" t="s">
        <v>1979</v>
      </c>
      <c r="L358" s="156" t="s">
        <v>2798</v>
      </c>
      <c r="M358" s="157" t="s">
        <v>1851</v>
      </c>
      <c r="N358" s="161"/>
    </row>
    <row r="359" spans="1:14" ht="15" customHeight="1" thickBot="1" x14ac:dyDescent="0.25">
      <c r="A359" s="158" t="s">
        <v>2799</v>
      </c>
      <c r="B359" s="156" t="s">
        <v>275</v>
      </c>
      <c r="C359" s="156" t="s">
        <v>131</v>
      </c>
      <c r="D359" s="159">
        <v>33934</v>
      </c>
      <c r="E359" s="158">
        <v>1343</v>
      </c>
      <c r="F359" s="156" t="s">
        <v>6</v>
      </c>
      <c r="G359" s="156">
        <v>-40</v>
      </c>
      <c r="H359" s="159">
        <v>42262</v>
      </c>
      <c r="I359" s="156" t="s">
        <v>1854</v>
      </c>
      <c r="J359" s="158" t="s">
        <v>1980</v>
      </c>
      <c r="K359" s="156" t="s">
        <v>1979</v>
      </c>
      <c r="L359" s="156" t="s">
        <v>2800</v>
      </c>
      <c r="M359" s="157" t="s">
        <v>1851</v>
      </c>
      <c r="N359" s="161"/>
    </row>
    <row r="360" spans="1:14" ht="12.95" customHeight="1" thickBot="1" x14ac:dyDescent="0.25">
      <c r="A360" s="158" t="s">
        <v>1981</v>
      </c>
      <c r="B360" s="156" t="s">
        <v>1004</v>
      </c>
      <c r="C360" s="156" t="s">
        <v>899</v>
      </c>
      <c r="D360" s="159">
        <v>28964</v>
      </c>
      <c r="E360" s="158">
        <v>2723</v>
      </c>
      <c r="F360" s="156" t="s">
        <v>6</v>
      </c>
      <c r="G360" s="156">
        <v>-40</v>
      </c>
      <c r="H360" s="159">
        <v>42237</v>
      </c>
      <c r="I360" s="156" t="s">
        <v>1854</v>
      </c>
      <c r="J360" s="158" t="s">
        <v>1980</v>
      </c>
      <c r="K360" s="156" t="s">
        <v>1979</v>
      </c>
      <c r="L360" s="161"/>
      <c r="M360" s="157" t="s">
        <v>1851</v>
      </c>
      <c r="N360" s="161"/>
    </row>
    <row r="361" spans="1:14" ht="14.1" customHeight="1" thickBot="1" x14ac:dyDescent="0.25">
      <c r="A361" s="158" t="s">
        <v>2801</v>
      </c>
      <c r="B361" s="156" t="s">
        <v>948</v>
      </c>
      <c r="C361" s="156" t="s">
        <v>7</v>
      </c>
      <c r="D361" s="159">
        <v>22748</v>
      </c>
      <c r="E361" s="158">
        <v>1276</v>
      </c>
      <c r="F361" s="156" t="s">
        <v>10</v>
      </c>
      <c r="G361" s="156">
        <v>-60</v>
      </c>
      <c r="H361" s="159">
        <v>42207</v>
      </c>
      <c r="I361" s="156" t="s">
        <v>1854</v>
      </c>
      <c r="J361" s="158" t="s">
        <v>1980</v>
      </c>
      <c r="K361" s="156" t="s">
        <v>1979</v>
      </c>
      <c r="L361" s="156" t="s">
        <v>2802</v>
      </c>
      <c r="M361" s="157" t="s">
        <v>1851</v>
      </c>
      <c r="N361" s="161"/>
    </row>
    <row r="362" spans="1:14" ht="15" customHeight="1" thickBot="1" x14ac:dyDescent="0.25">
      <c r="A362" s="158" t="s">
        <v>2942</v>
      </c>
      <c r="B362" s="156" t="s">
        <v>912</v>
      </c>
      <c r="C362" s="156" t="s">
        <v>9</v>
      </c>
      <c r="D362" s="159">
        <v>37809</v>
      </c>
      <c r="E362" s="158">
        <v>543</v>
      </c>
      <c r="F362" s="156" t="s">
        <v>17</v>
      </c>
      <c r="G362" s="156">
        <v>-13</v>
      </c>
      <c r="H362" s="159">
        <v>42260</v>
      </c>
      <c r="I362" s="156" t="s">
        <v>1854</v>
      </c>
      <c r="J362" s="158" t="s">
        <v>2943</v>
      </c>
      <c r="K362" s="156" t="s">
        <v>2944</v>
      </c>
      <c r="L362" s="156" t="s">
        <v>2735</v>
      </c>
      <c r="M362" s="157" t="s">
        <v>1851</v>
      </c>
      <c r="N362" s="161"/>
    </row>
    <row r="363" spans="1:14" ht="14.1" customHeight="1" thickBot="1" x14ac:dyDescent="0.25">
      <c r="A363" s="158" t="s">
        <v>2945</v>
      </c>
      <c r="B363" s="156" t="s">
        <v>904</v>
      </c>
      <c r="C363" s="156" t="s">
        <v>69</v>
      </c>
      <c r="D363" s="159">
        <v>37335</v>
      </c>
      <c r="E363" s="158">
        <v>513</v>
      </c>
      <c r="F363" s="156" t="s">
        <v>24</v>
      </c>
      <c r="G363" s="156">
        <v>-14</v>
      </c>
      <c r="H363" s="159">
        <v>42260</v>
      </c>
      <c r="I363" s="156" t="s">
        <v>1854</v>
      </c>
      <c r="J363" s="158" t="s">
        <v>2943</v>
      </c>
      <c r="K363" s="156" t="s">
        <v>2944</v>
      </c>
      <c r="L363" s="156" t="s">
        <v>2394</v>
      </c>
      <c r="M363" s="157" t="s">
        <v>1851</v>
      </c>
      <c r="N363" s="161"/>
    </row>
    <row r="364" spans="1:14" ht="14.1" customHeight="1" thickBot="1" x14ac:dyDescent="0.25">
      <c r="A364" s="158" t="s">
        <v>2946</v>
      </c>
      <c r="B364" s="156" t="s">
        <v>952</v>
      </c>
      <c r="C364" s="156" t="s">
        <v>19</v>
      </c>
      <c r="D364" s="159">
        <v>37272</v>
      </c>
      <c r="E364" s="158">
        <v>500</v>
      </c>
      <c r="F364" s="156" t="s">
        <v>24</v>
      </c>
      <c r="G364" s="156">
        <v>-14</v>
      </c>
      <c r="H364" s="159">
        <v>42260</v>
      </c>
      <c r="I364" s="156" t="s">
        <v>1854</v>
      </c>
      <c r="J364" s="158" t="s">
        <v>2943</v>
      </c>
      <c r="K364" s="156" t="s">
        <v>2944</v>
      </c>
      <c r="L364" s="156" t="s">
        <v>2947</v>
      </c>
      <c r="M364" s="157" t="s">
        <v>1851</v>
      </c>
      <c r="N364" s="161"/>
    </row>
    <row r="365" spans="1:14" ht="12.95" customHeight="1" thickBot="1" x14ac:dyDescent="0.25">
      <c r="A365" s="158" t="s">
        <v>2948</v>
      </c>
      <c r="B365" s="156" t="s">
        <v>920</v>
      </c>
      <c r="C365" s="156" t="s">
        <v>877</v>
      </c>
      <c r="D365" s="159">
        <v>36922</v>
      </c>
      <c r="E365" s="158">
        <v>920</v>
      </c>
      <c r="F365" s="156" t="s">
        <v>14</v>
      </c>
      <c r="G365" s="156">
        <v>-15</v>
      </c>
      <c r="H365" s="159">
        <v>42260</v>
      </c>
      <c r="I365" s="156" t="s">
        <v>1854</v>
      </c>
      <c r="J365" s="158" t="s">
        <v>2943</v>
      </c>
      <c r="K365" s="156" t="s">
        <v>2944</v>
      </c>
      <c r="L365" s="156" t="s">
        <v>2017</v>
      </c>
      <c r="M365" s="157" t="s">
        <v>1851</v>
      </c>
      <c r="N365" s="161"/>
    </row>
    <row r="366" spans="1:14" ht="12.95" customHeight="1" thickBot="1" x14ac:dyDescent="0.25">
      <c r="A366" s="158" t="s">
        <v>2949</v>
      </c>
      <c r="B366" s="156" t="s">
        <v>914</v>
      </c>
      <c r="C366" s="156" t="s">
        <v>874</v>
      </c>
      <c r="D366" s="159">
        <v>36305</v>
      </c>
      <c r="E366" s="158">
        <v>1317</v>
      </c>
      <c r="F366" s="156" t="s">
        <v>21</v>
      </c>
      <c r="G366" s="156">
        <v>-17</v>
      </c>
      <c r="H366" s="159">
        <v>42260</v>
      </c>
      <c r="I366" s="156" t="s">
        <v>1854</v>
      </c>
      <c r="J366" s="158" t="s">
        <v>2943</v>
      </c>
      <c r="K366" s="156" t="s">
        <v>2944</v>
      </c>
      <c r="L366" s="156" t="s">
        <v>1886</v>
      </c>
      <c r="M366" s="157" t="s">
        <v>1851</v>
      </c>
      <c r="N366" s="161"/>
    </row>
    <row r="367" spans="1:14" ht="14.1" customHeight="1" thickBot="1" x14ac:dyDescent="0.25">
      <c r="A367" s="158" t="s">
        <v>2950</v>
      </c>
      <c r="B367" s="156" t="s">
        <v>908</v>
      </c>
      <c r="C367" s="156" t="s">
        <v>132</v>
      </c>
      <c r="D367" s="159">
        <v>36021</v>
      </c>
      <c r="E367" s="158">
        <v>680</v>
      </c>
      <c r="F367" s="156" t="s">
        <v>22</v>
      </c>
      <c r="G367" s="156">
        <v>-18</v>
      </c>
      <c r="H367" s="159">
        <v>42260</v>
      </c>
      <c r="I367" s="156" t="s">
        <v>1854</v>
      </c>
      <c r="J367" s="158" t="s">
        <v>2943</v>
      </c>
      <c r="K367" s="156" t="s">
        <v>2944</v>
      </c>
      <c r="L367" s="156" t="s">
        <v>1990</v>
      </c>
      <c r="M367" s="157" t="s">
        <v>1851</v>
      </c>
      <c r="N367" s="161"/>
    </row>
    <row r="368" spans="1:14" ht="12.95" customHeight="1" thickBot="1" x14ac:dyDescent="0.25">
      <c r="A368" s="158" t="s">
        <v>2951</v>
      </c>
      <c r="B368" s="156" t="s">
        <v>958</v>
      </c>
      <c r="C368" s="156" t="s">
        <v>9</v>
      </c>
      <c r="D368" s="159">
        <v>32697</v>
      </c>
      <c r="E368" s="158">
        <v>1262</v>
      </c>
      <c r="F368" s="156" t="s">
        <v>6</v>
      </c>
      <c r="G368" s="156">
        <v>-40</v>
      </c>
      <c r="H368" s="159">
        <v>42260</v>
      </c>
      <c r="I368" s="156" t="s">
        <v>1854</v>
      </c>
      <c r="J368" s="158" t="s">
        <v>2943</v>
      </c>
      <c r="K368" s="156" t="s">
        <v>2944</v>
      </c>
      <c r="L368" s="156" t="s">
        <v>2952</v>
      </c>
      <c r="M368" s="157" t="s">
        <v>1851</v>
      </c>
      <c r="N368" s="161"/>
    </row>
    <row r="369" spans="1:14" ht="14.1" customHeight="1" thickBot="1" x14ac:dyDescent="0.25">
      <c r="A369" s="158" t="s">
        <v>2953</v>
      </c>
      <c r="B369" s="156" t="s">
        <v>962</v>
      </c>
      <c r="C369" s="156" t="s">
        <v>890</v>
      </c>
      <c r="D369" s="159">
        <v>34870</v>
      </c>
      <c r="E369" s="158">
        <v>992</v>
      </c>
      <c r="F369" s="156" t="s">
        <v>6</v>
      </c>
      <c r="G369" s="156">
        <v>-21</v>
      </c>
      <c r="H369" s="159">
        <v>42263</v>
      </c>
      <c r="I369" s="156" t="s">
        <v>1854</v>
      </c>
      <c r="J369" s="158" t="s">
        <v>2943</v>
      </c>
      <c r="K369" s="156" t="s">
        <v>2944</v>
      </c>
      <c r="L369" s="156" t="s">
        <v>2954</v>
      </c>
      <c r="M369" s="157" t="s">
        <v>1851</v>
      </c>
      <c r="N369" s="161"/>
    </row>
    <row r="370" spans="1:14" ht="14.1" customHeight="1" thickBot="1" x14ac:dyDescent="0.25">
      <c r="A370" s="158" t="s">
        <v>2955</v>
      </c>
      <c r="B370" s="156" t="s">
        <v>2861</v>
      </c>
      <c r="C370" s="156" t="s">
        <v>693</v>
      </c>
      <c r="D370" s="159">
        <v>26491</v>
      </c>
      <c r="E370" s="158">
        <v>1642</v>
      </c>
      <c r="F370" s="156" t="s">
        <v>8</v>
      </c>
      <c r="G370" s="156">
        <v>-50</v>
      </c>
      <c r="H370" s="159">
        <v>42260</v>
      </c>
      <c r="I370" s="156" t="s">
        <v>1854</v>
      </c>
      <c r="J370" s="158" t="s">
        <v>2943</v>
      </c>
      <c r="K370" s="156" t="s">
        <v>2944</v>
      </c>
      <c r="L370" s="161"/>
      <c r="M370" s="157" t="s">
        <v>1851</v>
      </c>
      <c r="N370" s="161"/>
    </row>
    <row r="371" spans="1:14" ht="14.1" customHeight="1" thickBot="1" x14ac:dyDescent="0.25">
      <c r="A371" s="158" t="s">
        <v>2956</v>
      </c>
      <c r="B371" s="156" t="s">
        <v>997</v>
      </c>
      <c r="C371" s="156" t="s">
        <v>2957</v>
      </c>
      <c r="D371" s="159">
        <v>26263</v>
      </c>
      <c r="E371" s="158">
        <v>960</v>
      </c>
      <c r="F371" s="156" t="s">
        <v>8</v>
      </c>
      <c r="G371" s="156">
        <v>-50</v>
      </c>
      <c r="H371" s="159">
        <v>42260</v>
      </c>
      <c r="I371" s="156" t="s">
        <v>1854</v>
      </c>
      <c r="J371" s="158" t="s">
        <v>2943</v>
      </c>
      <c r="K371" s="156" t="s">
        <v>2944</v>
      </c>
      <c r="L371" s="156" t="s">
        <v>2958</v>
      </c>
      <c r="M371" s="157" t="s">
        <v>1851</v>
      </c>
      <c r="N371" s="161"/>
    </row>
    <row r="372" spans="1:14" ht="15" customHeight="1" thickBot="1" x14ac:dyDescent="0.25">
      <c r="A372" s="158" t="s">
        <v>2959</v>
      </c>
      <c r="B372" s="156" t="s">
        <v>957</v>
      </c>
      <c r="C372" s="156" t="s">
        <v>888</v>
      </c>
      <c r="D372" s="159">
        <v>19931</v>
      </c>
      <c r="E372" s="158">
        <v>1425</v>
      </c>
      <c r="F372" s="156" t="s">
        <v>27</v>
      </c>
      <c r="G372" s="156">
        <v>-70</v>
      </c>
      <c r="H372" s="159">
        <v>42260</v>
      </c>
      <c r="I372" s="156" t="s">
        <v>1854</v>
      </c>
      <c r="J372" s="158" t="s">
        <v>2943</v>
      </c>
      <c r="K372" s="156" t="s">
        <v>2944</v>
      </c>
      <c r="L372" s="156" t="s">
        <v>2960</v>
      </c>
      <c r="M372" s="157" t="s">
        <v>1851</v>
      </c>
      <c r="N372" s="161"/>
    </row>
    <row r="373" spans="1:14" ht="14.1" customHeight="1" thickBot="1" x14ac:dyDescent="0.25">
      <c r="A373" s="158" t="s">
        <v>3504</v>
      </c>
      <c r="B373" s="156" t="s">
        <v>933</v>
      </c>
      <c r="C373" s="156" t="s">
        <v>19</v>
      </c>
      <c r="D373" s="159">
        <v>36655</v>
      </c>
      <c r="E373" s="158">
        <v>598</v>
      </c>
      <c r="F373" s="156" t="s">
        <v>16</v>
      </c>
      <c r="G373" s="156">
        <v>-16</v>
      </c>
      <c r="H373" s="159">
        <v>42264</v>
      </c>
      <c r="I373" s="156" t="s">
        <v>1854</v>
      </c>
      <c r="J373" s="158" t="s">
        <v>3505</v>
      </c>
      <c r="K373" s="156" t="s">
        <v>3506</v>
      </c>
      <c r="L373" s="156" t="s">
        <v>3507</v>
      </c>
      <c r="M373" s="157" t="s">
        <v>1851</v>
      </c>
      <c r="N373" s="161"/>
    </row>
    <row r="374" spans="1:14" ht="14.1" customHeight="1" thickBot="1" x14ac:dyDescent="0.25">
      <c r="A374" s="158" t="s">
        <v>3508</v>
      </c>
      <c r="B374" s="156" t="s">
        <v>953</v>
      </c>
      <c r="C374" s="156" t="s">
        <v>884</v>
      </c>
      <c r="D374" s="159">
        <v>38948</v>
      </c>
      <c r="E374" s="158">
        <v>500</v>
      </c>
      <c r="F374" s="156" t="s">
        <v>36</v>
      </c>
      <c r="G374" s="156">
        <v>-11</v>
      </c>
      <c r="H374" s="159">
        <v>42257</v>
      </c>
      <c r="I374" s="156" t="s">
        <v>1854</v>
      </c>
      <c r="J374" s="158" t="s">
        <v>2804</v>
      </c>
      <c r="K374" s="156" t="s">
        <v>2805</v>
      </c>
      <c r="L374" s="156" t="s">
        <v>3509</v>
      </c>
      <c r="M374" s="157" t="s">
        <v>1851</v>
      </c>
      <c r="N374" s="161"/>
    </row>
    <row r="375" spans="1:14" ht="15" customHeight="1" thickBot="1" x14ac:dyDescent="0.25">
      <c r="A375" s="158" t="s">
        <v>3510</v>
      </c>
      <c r="B375" s="156" t="s">
        <v>3194</v>
      </c>
      <c r="C375" s="156" t="s">
        <v>3193</v>
      </c>
      <c r="D375" s="159">
        <v>38379</v>
      </c>
      <c r="E375" s="158">
        <v>500</v>
      </c>
      <c r="F375" s="156" t="s">
        <v>18</v>
      </c>
      <c r="G375" s="156">
        <v>-11</v>
      </c>
      <c r="H375" s="159">
        <v>42261</v>
      </c>
      <c r="I375" s="156" t="s">
        <v>1854</v>
      </c>
      <c r="J375" s="158" t="s">
        <v>2804</v>
      </c>
      <c r="K375" s="156" t="s">
        <v>2805</v>
      </c>
      <c r="L375" s="161"/>
      <c r="M375" s="157" t="s">
        <v>1851</v>
      </c>
      <c r="N375" s="161"/>
    </row>
    <row r="376" spans="1:14" ht="14.1" customHeight="1" thickBot="1" x14ac:dyDescent="0.25">
      <c r="A376" s="158" t="s">
        <v>2803</v>
      </c>
      <c r="B376" s="156" t="s">
        <v>968</v>
      </c>
      <c r="C376" s="156" t="s">
        <v>386</v>
      </c>
      <c r="D376" s="159">
        <v>38368</v>
      </c>
      <c r="E376" s="158">
        <v>549</v>
      </c>
      <c r="F376" s="156" t="s">
        <v>18</v>
      </c>
      <c r="G376" s="156">
        <v>-11</v>
      </c>
      <c r="H376" s="159">
        <v>42264</v>
      </c>
      <c r="I376" s="156" t="s">
        <v>1854</v>
      </c>
      <c r="J376" s="158" t="s">
        <v>2804</v>
      </c>
      <c r="K376" s="156" t="s">
        <v>2805</v>
      </c>
      <c r="L376" s="156" t="s">
        <v>2806</v>
      </c>
      <c r="M376" s="157" t="s">
        <v>1851</v>
      </c>
      <c r="N376" s="161"/>
    </row>
    <row r="377" spans="1:14" ht="14.1" customHeight="1" thickBot="1" x14ac:dyDescent="0.25">
      <c r="A377" s="158" t="s">
        <v>3511</v>
      </c>
      <c r="B377" s="156" t="s">
        <v>3189</v>
      </c>
      <c r="C377" s="156" t="s">
        <v>386</v>
      </c>
      <c r="D377" s="159">
        <v>38117</v>
      </c>
      <c r="E377" s="158">
        <v>529</v>
      </c>
      <c r="F377" s="156" t="s">
        <v>15</v>
      </c>
      <c r="G377" s="156">
        <v>-12</v>
      </c>
      <c r="H377" s="159">
        <v>42263</v>
      </c>
      <c r="I377" s="156" t="s">
        <v>1854</v>
      </c>
      <c r="J377" s="158" t="s">
        <v>2804</v>
      </c>
      <c r="K377" s="156" t="s">
        <v>2805</v>
      </c>
      <c r="L377" s="161"/>
      <c r="M377" s="157" t="s">
        <v>1851</v>
      </c>
      <c r="N377" s="161"/>
    </row>
    <row r="378" spans="1:14" ht="14.1" customHeight="1" thickBot="1" x14ac:dyDescent="0.25">
      <c r="A378" s="158" t="s">
        <v>2807</v>
      </c>
      <c r="B378" s="156" t="s">
        <v>172</v>
      </c>
      <c r="C378" s="156" t="s">
        <v>886</v>
      </c>
      <c r="D378" s="159">
        <v>38222</v>
      </c>
      <c r="E378" s="158">
        <v>500</v>
      </c>
      <c r="F378" s="156" t="s">
        <v>15</v>
      </c>
      <c r="G378" s="156">
        <v>-12</v>
      </c>
      <c r="H378" s="159">
        <v>42261</v>
      </c>
      <c r="I378" s="156" t="s">
        <v>1854</v>
      </c>
      <c r="J378" s="158" t="s">
        <v>2804</v>
      </c>
      <c r="K378" s="156" t="s">
        <v>2805</v>
      </c>
      <c r="L378" s="156" t="s">
        <v>2808</v>
      </c>
      <c r="M378" s="157" t="s">
        <v>1851</v>
      </c>
      <c r="N378" s="161"/>
    </row>
    <row r="379" spans="1:14" ht="15" customHeight="1" thickBot="1" x14ac:dyDescent="0.25">
      <c r="A379" s="158" t="s">
        <v>3512</v>
      </c>
      <c r="B379" s="156" t="s">
        <v>924</v>
      </c>
      <c r="C379" s="156" t="s">
        <v>420</v>
      </c>
      <c r="D379" s="159">
        <v>37876</v>
      </c>
      <c r="E379" s="158">
        <v>500</v>
      </c>
      <c r="F379" s="156" t="s">
        <v>17</v>
      </c>
      <c r="G379" s="156">
        <v>-13</v>
      </c>
      <c r="H379" s="159">
        <v>42265</v>
      </c>
      <c r="I379" s="156" t="s">
        <v>1854</v>
      </c>
      <c r="J379" s="158" t="s">
        <v>2804</v>
      </c>
      <c r="K379" s="156" t="s">
        <v>2805</v>
      </c>
      <c r="L379" s="156" t="s">
        <v>3513</v>
      </c>
      <c r="M379" s="157" t="s">
        <v>1851</v>
      </c>
      <c r="N379" s="161"/>
    </row>
    <row r="380" spans="1:14" ht="14.1" customHeight="1" thickBot="1" x14ac:dyDescent="0.25">
      <c r="A380" s="158" t="s">
        <v>3514</v>
      </c>
      <c r="B380" s="156" t="s">
        <v>3344</v>
      </c>
      <c r="C380" s="156" t="s">
        <v>821</v>
      </c>
      <c r="D380" s="159">
        <v>37572</v>
      </c>
      <c r="E380" s="158">
        <v>529</v>
      </c>
      <c r="F380" s="156" t="s">
        <v>24</v>
      </c>
      <c r="G380" s="156">
        <v>-14</v>
      </c>
      <c r="H380" s="159">
        <v>42261</v>
      </c>
      <c r="I380" s="156" t="s">
        <v>1854</v>
      </c>
      <c r="J380" s="158" t="s">
        <v>2804</v>
      </c>
      <c r="K380" s="156" t="s">
        <v>2805</v>
      </c>
      <c r="L380" s="161"/>
      <c r="M380" s="157" t="s">
        <v>1851</v>
      </c>
      <c r="N380" s="161"/>
    </row>
    <row r="381" spans="1:14" ht="14.1" customHeight="1" thickBot="1" x14ac:dyDescent="0.25">
      <c r="A381" s="158" t="s">
        <v>3515</v>
      </c>
      <c r="B381" s="156" t="s">
        <v>3346</v>
      </c>
      <c r="C381" s="156" t="s">
        <v>365</v>
      </c>
      <c r="D381" s="159">
        <v>37502</v>
      </c>
      <c r="E381" s="158">
        <v>500</v>
      </c>
      <c r="F381" s="156" t="s">
        <v>24</v>
      </c>
      <c r="G381" s="156">
        <v>-14</v>
      </c>
      <c r="H381" s="159">
        <v>42264</v>
      </c>
      <c r="I381" s="156" t="s">
        <v>1854</v>
      </c>
      <c r="J381" s="158" t="s">
        <v>2804</v>
      </c>
      <c r="K381" s="156" t="s">
        <v>2805</v>
      </c>
      <c r="L381" s="161"/>
      <c r="M381" s="157" t="s">
        <v>1851</v>
      </c>
      <c r="N381" s="161"/>
    </row>
    <row r="382" spans="1:14" ht="15" customHeight="1" thickBot="1" x14ac:dyDescent="0.25">
      <c r="A382" s="158" t="s">
        <v>3516</v>
      </c>
      <c r="B382" s="156" t="s">
        <v>3346</v>
      </c>
      <c r="C382" s="156" t="s">
        <v>3351</v>
      </c>
      <c r="D382" s="159">
        <v>37502</v>
      </c>
      <c r="E382" s="158">
        <v>500</v>
      </c>
      <c r="F382" s="156" t="s">
        <v>24</v>
      </c>
      <c r="G382" s="156">
        <v>-14</v>
      </c>
      <c r="H382" s="159">
        <v>42264</v>
      </c>
      <c r="I382" s="156" t="s">
        <v>1854</v>
      </c>
      <c r="J382" s="158" t="s">
        <v>2804</v>
      </c>
      <c r="K382" s="156" t="s">
        <v>2805</v>
      </c>
      <c r="L382" s="161"/>
      <c r="M382" s="157" t="s">
        <v>1851</v>
      </c>
      <c r="N382" s="161"/>
    </row>
    <row r="383" spans="1:14" ht="14.1" customHeight="1" thickBot="1" x14ac:dyDescent="0.25">
      <c r="A383" s="158" t="s">
        <v>3517</v>
      </c>
      <c r="B383" s="156" t="s">
        <v>955</v>
      </c>
      <c r="C383" s="156" t="s">
        <v>3518</v>
      </c>
      <c r="D383" s="159">
        <v>37414</v>
      </c>
      <c r="E383" s="158">
        <v>519</v>
      </c>
      <c r="F383" s="156" t="s">
        <v>24</v>
      </c>
      <c r="G383" s="156">
        <v>-14</v>
      </c>
      <c r="H383" s="159">
        <v>42257</v>
      </c>
      <c r="I383" s="156" t="s">
        <v>1854</v>
      </c>
      <c r="J383" s="158" t="s">
        <v>2804</v>
      </c>
      <c r="K383" s="156" t="s">
        <v>2805</v>
      </c>
      <c r="L383" s="156" t="s">
        <v>3519</v>
      </c>
      <c r="M383" s="157" t="s">
        <v>1851</v>
      </c>
      <c r="N383" s="161"/>
    </row>
    <row r="384" spans="1:14" ht="14.1" customHeight="1" thickBot="1" x14ac:dyDescent="0.25">
      <c r="A384" s="158" t="s">
        <v>3520</v>
      </c>
      <c r="B384" s="156" t="s">
        <v>986</v>
      </c>
      <c r="C384" s="156" t="s">
        <v>884</v>
      </c>
      <c r="D384" s="159">
        <v>37449</v>
      </c>
      <c r="E384" s="158">
        <v>500</v>
      </c>
      <c r="F384" s="156" t="s">
        <v>24</v>
      </c>
      <c r="G384" s="156">
        <v>-14</v>
      </c>
      <c r="H384" s="159">
        <v>42257</v>
      </c>
      <c r="I384" s="156" t="s">
        <v>1854</v>
      </c>
      <c r="J384" s="158" t="s">
        <v>2804</v>
      </c>
      <c r="K384" s="156" t="s">
        <v>2805</v>
      </c>
      <c r="L384" s="156" t="s">
        <v>3465</v>
      </c>
      <c r="M384" s="157" t="s">
        <v>1851</v>
      </c>
      <c r="N384" s="161"/>
    </row>
    <row r="385" spans="1:14" ht="14.1" customHeight="1" thickBot="1" x14ac:dyDescent="0.25">
      <c r="A385" s="158" t="s">
        <v>3521</v>
      </c>
      <c r="B385" s="156" t="s">
        <v>998</v>
      </c>
      <c r="C385" s="156" t="s">
        <v>886</v>
      </c>
      <c r="D385" s="159">
        <v>36963</v>
      </c>
      <c r="E385" s="158">
        <v>500</v>
      </c>
      <c r="F385" s="156" t="s">
        <v>14</v>
      </c>
      <c r="G385" s="156">
        <v>-15</v>
      </c>
      <c r="H385" s="159">
        <v>42261</v>
      </c>
      <c r="I385" s="156" t="s">
        <v>1854</v>
      </c>
      <c r="J385" s="158" t="s">
        <v>2804</v>
      </c>
      <c r="K385" s="156" t="s">
        <v>2805</v>
      </c>
      <c r="L385" s="156" t="s">
        <v>1969</v>
      </c>
      <c r="M385" s="157" t="s">
        <v>1851</v>
      </c>
      <c r="N385" s="161"/>
    </row>
    <row r="386" spans="1:14" ht="15" customHeight="1" thickBot="1" x14ac:dyDescent="0.25">
      <c r="A386" s="158" t="s">
        <v>3522</v>
      </c>
      <c r="B386" s="156" t="s">
        <v>3368</v>
      </c>
      <c r="C386" s="156" t="s">
        <v>500</v>
      </c>
      <c r="D386" s="159">
        <v>36406</v>
      </c>
      <c r="E386" s="158">
        <v>513</v>
      </c>
      <c r="F386" s="156" t="s">
        <v>21</v>
      </c>
      <c r="G386" s="156">
        <v>-17</v>
      </c>
      <c r="H386" s="159">
        <v>42276</v>
      </c>
      <c r="I386" s="156" t="s">
        <v>1854</v>
      </c>
      <c r="J386" s="158" t="s">
        <v>2804</v>
      </c>
      <c r="K386" s="156" t="s">
        <v>2805</v>
      </c>
      <c r="L386" s="161"/>
      <c r="M386" s="157" t="s">
        <v>1851</v>
      </c>
      <c r="N386" s="161"/>
    </row>
    <row r="387" spans="1:14" ht="14.1" customHeight="1" thickBot="1" x14ac:dyDescent="0.25">
      <c r="A387" s="158" t="s">
        <v>3523</v>
      </c>
      <c r="B387" s="156" t="s">
        <v>942</v>
      </c>
      <c r="C387" s="156" t="s">
        <v>30</v>
      </c>
      <c r="D387" s="159">
        <v>35793</v>
      </c>
      <c r="E387" s="158">
        <v>590</v>
      </c>
      <c r="F387" s="156" t="s">
        <v>6</v>
      </c>
      <c r="G387" s="156">
        <v>-19</v>
      </c>
      <c r="H387" s="159">
        <v>42263</v>
      </c>
      <c r="I387" s="156" t="s">
        <v>1854</v>
      </c>
      <c r="J387" s="158" t="s">
        <v>2804</v>
      </c>
      <c r="K387" s="156" t="s">
        <v>2805</v>
      </c>
      <c r="L387" s="156" t="s">
        <v>3524</v>
      </c>
      <c r="M387" s="157" t="s">
        <v>1851</v>
      </c>
      <c r="N387" s="161"/>
    </row>
    <row r="388" spans="1:14" ht="14.1" customHeight="1" thickBot="1" x14ac:dyDescent="0.25">
      <c r="A388" s="158" t="s">
        <v>3525</v>
      </c>
      <c r="B388" s="156" t="s">
        <v>959</v>
      </c>
      <c r="C388" s="156" t="s">
        <v>342</v>
      </c>
      <c r="D388" s="159">
        <v>35640</v>
      </c>
      <c r="E388" s="158">
        <v>686</v>
      </c>
      <c r="F388" s="156" t="s">
        <v>6</v>
      </c>
      <c r="G388" s="156">
        <v>-19</v>
      </c>
      <c r="H388" s="159">
        <v>42257</v>
      </c>
      <c r="I388" s="156" t="s">
        <v>1854</v>
      </c>
      <c r="J388" s="158" t="s">
        <v>2804</v>
      </c>
      <c r="K388" s="156" t="s">
        <v>2805</v>
      </c>
      <c r="L388" s="156" t="s">
        <v>1924</v>
      </c>
      <c r="M388" s="157" t="s">
        <v>1851</v>
      </c>
      <c r="N388" s="161"/>
    </row>
    <row r="389" spans="1:14" ht="15" customHeight="1" thickBot="1" x14ac:dyDescent="0.25">
      <c r="A389" s="158" t="s">
        <v>3526</v>
      </c>
      <c r="B389" s="156" t="s">
        <v>3194</v>
      </c>
      <c r="C389" s="156" t="s">
        <v>23</v>
      </c>
      <c r="D389" s="159">
        <v>24482</v>
      </c>
      <c r="E389" s="158">
        <v>641</v>
      </c>
      <c r="F389" s="156" t="s">
        <v>8</v>
      </c>
      <c r="G389" s="156">
        <v>-50</v>
      </c>
      <c r="H389" s="159">
        <v>42251</v>
      </c>
      <c r="I389" s="156" t="s">
        <v>1854</v>
      </c>
      <c r="J389" s="158" t="s">
        <v>2804</v>
      </c>
      <c r="K389" s="156" t="s">
        <v>2805</v>
      </c>
      <c r="L389" s="161"/>
      <c r="M389" s="157" t="s">
        <v>1851</v>
      </c>
      <c r="N389" s="161"/>
    </row>
    <row r="390" spans="1:14" ht="14.1" customHeight="1" thickBot="1" x14ac:dyDescent="0.25">
      <c r="A390" s="158" t="s">
        <v>1978</v>
      </c>
      <c r="B390" s="156" t="s">
        <v>1841</v>
      </c>
      <c r="C390" s="156" t="s">
        <v>38</v>
      </c>
      <c r="D390" s="159">
        <v>38036</v>
      </c>
      <c r="E390" s="158">
        <v>500</v>
      </c>
      <c r="F390" s="156" t="s">
        <v>15</v>
      </c>
      <c r="G390" s="156">
        <v>-12</v>
      </c>
      <c r="H390" s="159">
        <v>42263</v>
      </c>
      <c r="I390" s="156" t="s">
        <v>1854</v>
      </c>
      <c r="J390" s="158" t="s">
        <v>1961</v>
      </c>
      <c r="K390" s="156" t="s">
        <v>1960</v>
      </c>
      <c r="L390" s="161"/>
      <c r="M390" s="157" t="s">
        <v>1851</v>
      </c>
      <c r="N390" s="160">
        <v>42263</v>
      </c>
    </row>
    <row r="391" spans="1:14" ht="14.1" customHeight="1" thickBot="1" x14ac:dyDescent="0.25">
      <c r="A391" s="158" t="s">
        <v>1977</v>
      </c>
      <c r="B391" s="156" t="s">
        <v>779</v>
      </c>
      <c r="C391" s="156" t="s">
        <v>826</v>
      </c>
      <c r="D391" s="159">
        <v>37551</v>
      </c>
      <c r="E391" s="158">
        <v>1143</v>
      </c>
      <c r="F391" s="156" t="s">
        <v>24</v>
      </c>
      <c r="G391" s="156">
        <v>-14</v>
      </c>
      <c r="H391" s="159">
        <v>42260</v>
      </c>
      <c r="I391" s="156" t="s">
        <v>1854</v>
      </c>
      <c r="J391" s="158" t="s">
        <v>1961</v>
      </c>
      <c r="K391" s="156" t="s">
        <v>1960</v>
      </c>
      <c r="L391" s="156" t="s">
        <v>1976</v>
      </c>
      <c r="M391" s="157" t="s">
        <v>1851</v>
      </c>
      <c r="N391" s="160">
        <v>42263</v>
      </c>
    </row>
    <row r="392" spans="1:14" ht="14.1" customHeight="1" thickBot="1" x14ac:dyDescent="0.25">
      <c r="A392" s="158" t="s">
        <v>1975</v>
      </c>
      <c r="B392" s="156" t="s">
        <v>757</v>
      </c>
      <c r="C392" s="156" t="s">
        <v>49</v>
      </c>
      <c r="D392" s="159">
        <v>37095</v>
      </c>
      <c r="E392" s="158">
        <v>671</v>
      </c>
      <c r="F392" s="156" t="s">
        <v>14</v>
      </c>
      <c r="G392" s="156">
        <v>-15</v>
      </c>
      <c r="H392" s="159">
        <v>42260</v>
      </c>
      <c r="I392" s="156" t="s">
        <v>1854</v>
      </c>
      <c r="J392" s="158" t="s">
        <v>1961</v>
      </c>
      <c r="K392" s="156" t="s">
        <v>1960</v>
      </c>
      <c r="L392" s="156" t="s">
        <v>1974</v>
      </c>
      <c r="M392" s="157" t="s">
        <v>1851</v>
      </c>
      <c r="N392" s="160">
        <v>42263</v>
      </c>
    </row>
    <row r="393" spans="1:14" ht="15" customHeight="1" thickBot="1" x14ac:dyDescent="0.25">
      <c r="A393" s="158" t="s">
        <v>3527</v>
      </c>
      <c r="B393" s="156" t="s">
        <v>3360</v>
      </c>
      <c r="C393" s="156" t="s">
        <v>29</v>
      </c>
      <c r="D393" s="159">
        <v>37038</v>
      </c>
      <c r="E393" s="158">
        <v>500</v>
      </c>
      <c r="F393" s="156" t="s">
        <v>14</v>
      </c>
      <c r="G393" s="156">
        <v>-15</v>
      </c>
      <c r="H393" s="159">
        <v>42278</v>
      </c>
      <c r="I393" s="156" t="s">
        <v>1854</v>
      </c>
      <c r="J393" s="158" t="s">
        <v>1961</v>
      </c>
      <c r="K393" s="156" t="s">
        <v>1960</v>
      </c>
      <c r="L393" s="161"/>
      <c r="M393" s="157" t="s">
        <v>1851</v>
      </c>
      <c r="N393" s="160">
        <v>42279</v>
      </c>
    </row>
    <row r="394" spans="1:14" ht="14.1" customHeight="1" thickBot="1" x14ac:dyDescent="0.25">
      <c r="A394" s="158" t="s">
        <v>1973</v>
      </c>
      <c r="B394" s="156" t="s">
        <v>782</v>
      </c>
      <c r="C394" s="156" t="s">
        <v>34</v>
      </c>
      <c r="D394" s="159">
        <v>37155</v>
      </c>
      <c r="E394" s="158">
        <v>500</v>
      </c>
      <c r="F394" s="156" t="s">
        <v>14</v>
      </c>
      <c r="G394" s="156">
        <v>-15</v>
      </c>
      <c r="H394" s="159">
        <v>42260</v>
      </c>
      <c r="I394" s="156" t="s">
        <v>1854</v>
      </c>
      <c r="J394" s="158" t="s">
        <v>1961</v>
      </c>
      <c r="K394" s="156" t="s">
        <v>1960</v>
      </c>
      <c r="L394" s="156" t="s">
        <v>1972</v>
      </c>
      <c r="M394" s="157" t="s">
        <v>1851</v>
      </c>
      <c r="N394" s="160">
        <v>42263</v>
      </c>
    </row>
    <row r="395" spans="1:14" ht="14.1" customHeight="1" thickBot="1" x14ac:dyDescent="0.25">
      <c r="A395" s="158" t="s">
        <v>1971</v>
      </c>
      <c r="B395" s="156" t="s">
        <v>798</v>
      </c>
      <c r="C395" s="156" t="s">
        <v>26</v>
      </c>
      <c r="D395" s="159">
        <v>36962</v>
      </c>
      <c r="E395" s="158">
        <v>513</v>
      </c>
      <c r="F395" s="156" t="s">
        <v>14</v>
      </c>
      <c r="G395" s="156">
        <v>-15</v>
      </c>
      <c r="H395" s="159">
        <v>42263</v>
      </c>
      <c r="I395" s="156" t="s">
        <v>1854</v>
      </c>
      <c r="J395" s="158" t="s">
        <v>1961</v>
      </c>
      <c r="K395" s="156" t="s">
        <v>1960</v>
      </c>
      <c r="L395" s="156" t="s">
        <v>1969</v>
      </c>
      <c r="M395" s="157" t="s">
        <v>1851</v>
      </c>
      <c r="N395" s="160">
        <v>42263</v>
      </c>
    </row>
    <row r="396" spans="1:14" ht="15" customHeight="1" thickBot="1" x14ac:dyDescent="0.25">
      <c r="A396" s="158" t="s">
        <v>1970</v>
      </c>
      <c r="B396" s="156" t="s">
        <v>31</v>
      </c>
      <c r="C396" s="156" t="s">
        <v>430</v>
      </c>
      <c r="D396" s="159">
        <v>37168</v>
      </c>
      <c r="E396" s="158">
        <v>500</v>
      </c>
      <c r="F396" s="156" t="s">
        <v>14</v>
      </c>
      <c r="G396" s="156">
        <v>-15</v>
      </c>
      <c r="H396" s="159">
        <v>42260</v>
      </c>
      <c r="I396" s="156" t="s">
        <v>1854</v>
      </c>
      <c r="J396" s="158" t="s">
        <v>1961</v>
      </c>
      <c r="K396" s="156" t="s">
        <v>1960</v>
      </c>
      <c r="L396" s="156" t="s">
        <v>1969</v>
      </c>
      <c r="M396" s="157" t="s">
        <v>1851</v>
      </c>
      <c r="N396" s="160">
        <v>42263</v>
      </c>
    </row>
    <row r="397" spans="1:14" ht="14.1" customHeight="1" thickBot="1" x14ac:dyDescent="0.25">
      <c r="A397" s="158" t="s">
        <v>1968</v>
      </c>
      <c r="B397" s="156" t="s">
        <v>760</v>
      </c>
      <c r="C397" s="156" t="s">
        <v>30</v>
      </c>
      <c r="D397" s="159">
        <v>36740</v>
      </c>
      <c r="E397" s="158">
        <v>1277</v>
      </c>
      <c r="F397" s="156" t="s">
        <v>16</v>
      </c>
      <c r="G397" s="156">
        <v>-16</v>
      </c>
      <c r="H397" s="159">
        <v>42260</v>
      </c>
      <c r="I397" s="156" t="s">
        <v>1854</v>
      </c>
      <c r="J397" s="158" t="s">
        <v>1961</v>
      </c>
      <c r="K397" s="156" t="s">
        <v>1960</v>
      </c>
      <c r="L397" s="156" t="s">
        <v>1967</v>
      </c>
      <c r="M397" s="157" t="s">
        <v>1851</v>
      </c>
      <c r="N397" s="160">
        <v>42263</v>
      </c>
    </row>
    <row r="398" spans="1:14" ht="14.1" customHeight="1" thickBot="1" x14ac:dyDescent="0.25">
      <c r="A398" s="158" t="s">
        <v>1966</v>
      </c>
      <c r="B398" s="156" t="s">
        <v>761</v>
      </c>
      <c r="C398" s="156" t="s">
        <v>173</v>
      </c>
      <c r="D398" s="159">
        <v>36585</v>
      </c>
      <c r="E398" s="158">
        <v>552</v>
      </c>
      <c r="F398" s="156" t="s">
        <v>16</v>
      </c>
      <c r="G398" s="156">
        <v>-16</v>
      </c>
      <c r="H398" s="159">
        <v>42260</v>
      </c>
      <c r="I398" s="156" t="s">
        <v>1854</v>
      </c>
      <c r="J398" s="158" t="s">
        <v>1961</v>
      </c>
      <c r="K398" s="156" t="s">
        <v>1960</v>
      </c>
      <c r="L398" s="156" t="s">
        <v>1965</v>
      </c>
      <c r="M398" s="157" t="s">
        <v>1851</v>
      </c>
      <c r="N398" s="160">
        <v>42263</v>
      </c>
    </row>
    <row r="399" spans="1:14" ht="14.1" customHeight="1" thickBot="1" x14ac:dyDescent="0.25">
      <c r="A399" s="158" t="s">
        <v>1964</v>
      </c>
      <c r="B399" s="156" t="s">
        <v>809</v>
      </c>
      <c r="C399" s="156" t="s">
        <v>699</v>
      </c>
      <c r="D399" s="159">
        <v>36744</v>
      </c>
      <c r="E399" s="158">
        <v>533</v>
      </c>
      <c r="F399" s="156" t="s">
        <v>16</v>
      </c>
      <c r="G399" s="156">
        <v>-16</v>
      </c>
      <c r="H399" s="159">
        <v>42260</v>
      </c>
      <c r="I399" s="156" t="s">
        <v>1854</v>
      </c>
      <c r="J399" s="158" t="s">
        <v>1961</v>
      </c>
      <c r="K399" s="156" t="s">
        <v>1960</v>
      </c>
      <c r="L399" s="156" t="s">
        <v>1963</v>
      </c>
      <c r="M399" s="157" t="s">
        <v>1851</v>
      </c>
      <c r="N399" s="160">
        <v>42263</v>
      </c>
    </row>
    <row r="400" spans="1:14" ht="15" customHeight="1" thickBot="1" x14ac:dyDescent="0.25">
      <c r="A400" s="158" t="s">
        <v>1962</v>
      </c>
      <c r="B400" s="156" t="s">
        <v>807</v>
      </c>
      <c r="C400" s="156" t="s">
        <v>118</v>
      </c>
      <c r="D400" s="159">
        <v>36455</v>
      </c>
      <c r="E400" s="158">
        <v>715</v>
      </c>
      <c r="F400" s="156" t="s">
        <v>21</v>
      </c>
      <c r="G400" s="156">
        <v>-17</v>
      </c>
      <c r="H400" s="159">
        <v>42260</v>
      </c>
      <c r="I400" s="156" t="s">
        <v>1854</v>
      </c>
      <c r="J400" s="158" t="s">
        <v>1961</v>
      </c>
      <c r="K400" s="156" t="s">
        <v>1960</v>
      </c>
      <c r="L400" s="156" t="s">
        <v>1959</v>
      </c>
      <c r="M400" s="157" t="s">
        <v>1851</v>
      </c>
      <c r="N400" s="160">
        <v>42263</v>
      </c>
    </row>
    <row r="401" spans="1:14" ht="14.1" customHeight="1" thickBot="1" x14ac:dyDescent="0.25">
      <c r="A401" s="158" t="s">
        <v>2490</v>
      </c>
      <c r="B401" s="156" t="s">
        <v>748</v>
      </c>
      <c r="C401" s="156" t="s">
        <v>747</v>
      </c>
      <c r="D401" s="159">
        <v>39378</v>
      </c>
      <c r="E401" s="158">
        <v>525</v>
      </c>
      <c r="F401" s="156" t="s">
        <v>40</v>
      </c>
      <c r="G401" s="156">
        <v>-11</v>
      </c>
      <c r="H401" s="159">
        <v>42262</v>
      </c>
      <c r="I401" s="156" t="s">
        <v>1854</v>
      </c>
      <c r="J401" s="158" t="s">
        <v>1957</v>
      </c>
      <c r="K401" s="156" t="s">
        <v>1956</v>
      </c>
      <c r="L401" s="156" t="s">
        <v>2491</v>
      </c>
      <c r="M401" s="157" t="s">
        <v>1851</v>
      </c>
      <c r="N401" s="161"/>
    </row>
    <row r="402" spans="1:14" ht="14.1" customHeight="1" thickBot="1" x14ac:dyDescent="0.25">
      <c r="A402" s="158" t="s">
        <v>2492</v>
      </c>
      <c r="B402" s="156" t="s">
        <v>770</v>
      </c>
      <c r="C402" s="156" t="s">
        <v>420</v>
      </c>
      <c r="D402" s="159">
        <v>38974</v>
      </c>
      <c r="E402" s="158">
        <v>571</v>
      </c>
      <c r="F402" s="156" t="s">
        <v>36</v>
      </c>
      <c r="G402" s="156">
        <v>-11</v>
      </c>
      <c r="H402" s="159">
        <v>42262</v>
      </c>
      <c r="I402" s="156" t="s">
        <v>1854</v>
      </c>
      <c r="J402" s="158" t="s">
        <v>1957</v>
      </c>
      <c r="K402" s="156" t="s">
        <v>1956</v>
      </c>
      <c r="L402" s="156" t="s">
        <v>2493</v>
      </c>
      <c r="M402" s="157" t="s">
        <v>1851</v>
      </c>
      <c r="N402" s="161"/>
    </row>
    <row r="403" spans="1:14" ht="15" customHeight="1" thickBot="1" x14ac:dyDescent="0.25">
      <c r="A403" s="158" t="s">
        <v>2494</v>
      </c>
      <c r="B403" s="156" t="s">
        <v>811</v>
      </c>
      <c r="C403" s="156" t="s">
        <v>837</v>
      </c>
      <c r="D403" s="159">
        <v>38868</v>
      </c>
      <c r="E403" s="158">
        <v>582</v>
      </c>
      <c r="F403" s="156" t="s">
        <v>36</v>
      </c>
      <c r="G403" s="156">
        <v>-11</v>
      </c>
      <c r="H403" s="159">
        <v>42262</v>
      </c>
      <c r="I403" s="156" t="s">
        <v>1854</v>
      </c>
      <c r="J403" s="158" t="s">
        <v>1957</v>
      </c>
      <c r="K403" s="156" t="s">
        <v>1956</v>
      </c>
      <c r="L403" s="156" t="s">
        <v>2495</v>
      </c>
      <c r="M403" s="157" t="s">
        <v>1851</v>
      </c>
      <c r="N403" s="161"/>
    </row>
    <row r="404" spans="1:14" ht="14.1" customHeight="1" thickBot="1" x14ac:dyDescent="0.25">
      <c r="A404" s="158" t="s">
        <v>2496</v>
      </c>
      <c r="B404" s="156" t="s">
        <v>815</v>
      </c>
      <c r="C404" s="156" t="s">
        <v>839</v>
      </c>
      <c r="D404" s="159">
        <v>38987</v>
      </c>
      <c r="E404" s="158">
        <v>500</v>
      </c>
      <c r="F404" s="156" t="s">
        <v>36</v>
      </c>
      <c r="G404" s="156">
        <v>-11</v>
      </c>
      <c r="H404" s="161"/>
      <c r="I404" s="161"/>
      <c r="J404" s="158" t="s">
        <v>1957</v>
      </c>
      <c r="K404" s="156" t="s">
        <v>1956</v>
      </c>
      <c r="L404" s="156" t="s">
        <v>2497</v>
      </c>
      <c r="M404" s="161"/>
      <c r="N404" s="161"/>
    </row>
    <row r="405" spans="1:14" ht="14.1" customHeight="1" thickBot="1" x14ac:dyDescent="0.25">
      <c r="A405" s="158" t="s">
        <v>2498</v>
      </c>
      <c r="B405" s="156" t="s">
        <v>2499</v>
      </c>
      <c r="C405" s="156" t="s">
        <v>61</v>
      </c>
      <c r="D405" s="159">
        <v>38898</v>
      </c>
      <c r="E405" s="158">
        <v>500</v>
      </c>
      <c r="F405" s="156" t="s">
        <v>36</v>
      </c>
      <c r="G405" s="156">
        <v>-11</v>
      </c>
      <c r="H405" s="159">
        <v>42262</v>
      </c>
      <c r="I405" s="156" t="s">
        <v>1854</v>
      </c>
      <c r="J405" s="158" t="s">
        <v>1957</v>
      </c>
      <c r="K405" s="156" t="s">
        <v>1956</v>
      </c>
      <c r="L405" s="161"/>
      <c r="M405" s="157" t="s">
        <v>1851</v>
      </c>
      <c r="N405" s="161"/>
    </row>
    <row r="406" spans="1:14" ht="14.1" customHeight="1" thickBot="1" x14ac:dyDescent="0.25">
      <c r="A406" s="158" t="s">
        <v>2500</v>
      </c>
      <c r="B406" s="156" t="s">
        <v>2501</v>
      </c>
      <c r="C406" s="156" t="s">
        <v>2502</v>
      </c>
      <c r="D406" s="159">
        <v>38642</v>
      </c>
      <c r="E406" s="158">
        <v>500</v>
      </c>
      <c r="F406" s="156" t="s">
        <v>18</v>
      </c>
      <c r="G406" s="156">
        <v>-11</v>
      </c>
      <c r="H406" s="159">
        <v>42273</v>
      </c>
      <c r="I406" s="156" t="s">
        <v>1854</v>
      </c>
      <c r="J406" s="158" t="s">
        <v>1957</v>
      </c>
      <c r="K406" s="156" t="s">
        <v>1956</v>
      </c>
      <c r="L406" s="161"/>
      <c r="M406" s="157" t="s">
        <v>1851</v>
      </c>
      <c r="N406" s="161"/>
    </row>
    <row r="407" spans="1:14" ht="15" customHeight="1" thickBot="1" x14ac:dyDescent="0.25">
      <c r="A407" s="158" t="s">
        <v>1958</v>
      </c>
      <c r="B407" s="156" t="s">
        <v>1844</v>
      </c>
      <c r="C407" s="156" t="s">
        <v>877</v>
      </c>
      <c r="D407" s="159">
        <v>38453</v>
      </c>
      <c r="E407" s="158">
        <v>500</v>
      </c>
      <c r="F407" s="156" t="s">
        <v>18</v>
      </c>
      <c r="G407" s="156">
        <v>-11</v>
      </c>
      <c r="H407" s="159">
        <v>42262</v>
      </c>
      <c r="I407" s="156" t="s">
        <v>1854</v>
      </c>
      <c r="J407" s="158" t="s">
        <v>1957</v>
      </c>
      <c r="K407" s="156" t="s">
        <v>1956</v>
      </c>
      <c r="L407" s="161"/>
      <c r="M407" s="157" t="s">
        <v>1851</v>
      </c>
      <c r="N407" s="161"/>
    </row>
    <row r="408" spans="1:14" ht="12.95" customHeight="1" thickBot="1" x14ac:dyDescent="0.25">
      <c r="A408" s="158" t="s">
        <v>2503</v>
      </c>
      <c r="B408" s="156" t="s">
        <v>124</v>
      </c>
      <c r="C408" s="156" t="s">
        <v>173</v>
      </c>
      <c r="D408" s="159">
        <v>38431</v>
      </c>
      <c r="E408" s="158">
        <v>500</v>
      </c>
      <c r="F408" s="156" t="s">
        <v>18</v>
      </c>
      <c r="G408" s="156">
        <v>-11</v>
      </c>
      <c r="H408" s="159">
        <v>42262</v>
      </c>
      <c r="I408" s="156" t="s">
        <v>1854</v>
      </c>
      <c r="J408" s="158" t="s">
        <v>1957</v>
      </c>
      <c r="K408" s="156" t="s">
        <v>1956</v>
      </c>
      <c r="L408" s="161"/>
      <c r="M408" s="157" t="s">
        <v>1851</v>
      </c>
      <c r="N408" s="161"/>
    </row>
    <row r="409" spans="1:14" ht="12.95" customHeight="1" thickBot="1" x14ac:dyDescent="0.25">
      <c r="A409" s="158" t="s">
        <v>2504</v>
      </c>
      <c r="B409" s="156" t="s">
        <v>2505</v>
      </c>
      <c r="C409" s="156" t="s">
        <v>2506</v>
      </c>
      <c r="D409" s="159">
        <v>38651</v>
      </c>
      <c r="E409" s="158">
        <v>500</v>
      </c>
      <c r="F409" s="156" t="s">
        <v>18</v>
      </c>
      <c r="G409" s="156">
        <v>-11</v>
      </c>
      <c r="H409" s="159">
        <v>42286</v>
      </c>
      <c r="I409" s="156" t="s">
        <v>1854</v>
      </c>
      <c r="J409" s="158" t="s">
        <v>1957</v>
      </c>
      <c r="K409" s="156" t="s">
        <v>1956</v>
      </c>
      <c r="L409" s="161"/>
      <c r="M409" s="157" t="s">
        <v>1851</v>
      </c>
      <c r="N409" s="161"/>
    </row>
    <row r="410" spans="1:14" ht="14.1" customHeight="1" thickBot="1" x14ac:dyDescent="0.25">
      <c r="A410" s="158" t="s">
        <v>2507</v>
      </c>
      <c r="B410" s="156" t="s">
        <v>811</v>
      </c>
      <c r="C410" s="156" t="s">
        <v>132</v>
      </c>
      <c r="D410" s="159">
        <v>38621</v>
      </c>
      <c r="E410" s="158">
        <v>500</v>
      </c>
      <c r="F410" s="156" t="s">
        <v>18</v>
      </c>
      <c r="G410" s="156">
        <v>-11</v>
      </c>
      <c r="H410" s="159">
        <v>42286</v>
      </c>
      <c r="I410" s="156" t="s">
        <v>1854</v>
      </c>
      <c r="J410" s="158" t="s">
        <v>1957</v>
      </c>
      <c r="K410" s="156" t="s">
        <v>1956</v>
      </c>
      <c r="L410" s="156" t="s">
        <v>2508</v>
      </c>
      <c r="M410" s="157" t="s">
        <v>2023</v>
      </c>
      <c r="N410" s="161"/>
    </row>
    <row r="411" spans="1:14" ht="14.1" customHeight="1" thickBot="1" x14ac:dyDescent="0.25">
      <c r="A411" s="158" t="s">
        <v>2509</v>
      </c>
      <c r="B411" s="156" t="s">
        <v>766</v>
      </c>
      <c r="C411" s="156" t="s">
        <v>66</v>
      </c>
      <c r="D411" s="159">
        <v>37961</v>
      </c>
      <c r="E411" s="158">
        <v>500</v>
      </c>
      <c r="F411" s="156" t="s">
        <v>17</v>
      </c>
      <c r="G411" s="156">
        <v>-13</v>
      </c>
      <c r="H411" s="159">
        <v>42262</v>
      </c>
      <c r="I411" s="156" t="s">
        <v>1854</v>
      </c>
      <c r="J411" s="158" t="s">
        <v>1957</v>
      </c>
      <c r="K411" s="156" t="s">
        <v>1956</v>
      </c>
      <c r="L411" s="156" t="s">
        <v>2510</v>
      </c>
      <c r="M411" s="157" t="s">
        <v>1851</v>
      </c>
      <c r="N411" s="161"/>
    </row>
    <row r="412" spans="1:14" ht="12.95" customHeight="1" thickBot="1" x14ac:dyDescent="0.25">
      <c r="A412" s="158" t="s">
        <v>2511</v>
      </c>
      <c r="B412" s="156" t="s">
        <v>124</v>
      </c>
      <c r="C412" s="156" t="s">
        <v>2512</v>
      </c>
      <c r="D412" s="159">
        <v>37660</v>
      </c>
      <c r="E412" s="158">
        <v>500</v>
      </c>
      <c r="F412" s="156" t="s">
        <v>17</v>
      </c>
      <c r="G412" s="156">
        <v>-13</v>
      </c>
      <c r="H412" s="159">
        <v>42282</v>
      </c>
      <c r="I412" s="156" t="s">
        <v>1854</v>
      </c>
      <c r="J412" s="158" t="s">
        <v>1957</v>
      </c>
      <c r="K412" s="156" t="s">
        <v>1956</v>
      </c>
      <c r="L412" s="161"/>
      <c r="M412" s="157" t="s">
        <v>1851</v>
      </c>
      <c r="N412" s="161"/>
    </row>
    <row r="413" spans="1:14" ht="14.1" customHeight="1" thickBot="1" x14ac:dyDescent="0.25">
      <c r="A413" s="158" t="s">
        <v>2513</v>
      </c>
      <c r="B413" s="156" t="s">
        <v>903</v>
      </c>
      <c r="C413" s="156" t="s">
        <v>35</v>
      </c>
      <c r="D413" s="159">
        <v>37385</v>
      </c>
      <c r="E413" s="158">
        <v>500</v>
      </c>
      <c r="F413" s="156" t="s">
        <v>24</v>
      </c>
      <c r="G413" s="156">
        <v>-14</v>
      </c>
      <c r="H413" s="159">
        <v>42262</v>
      </c>
      <c r="I413" s="156" t="s">
        <v>1854</v>
      </c>
      <c r="J413" s="158" t="s">
        <v>1957</v>
      </c>
      <c r="K413" s="156" t="s">
        <v>1956</v>
      </c>
      <c r="L413" s="161"/>
      <c r="M413" s="157" t="s">
        <v>1851</v>
      </c>
      <c r="N413" s="161"/>
    </row>
    <row r="414" spans="1:14" ht="14.1" customHeight="1" thickBot="1" x14ac:dyDescent="0.25">
      <c r="A414" s="158" t="s">
        <v>2514</v>
      </c>
      <c r="B414" s="156" t="s">
        <v>2515</v>
      </c>
      <c r="C414" s="156" t="s">
        <v>304</v>
      </c>
      <c r="D414" s="159">
        <v>37550</v>
      </c>
      <c r="E414" s="158">
        <v>500</v>
      </c>
      <c r="F414" s="156" t="s">
        <v>24</v>
      </c>
      <c r="G414" s="156">
        <v>-14</v>
      </c>
      <c r="H414" s="159">
        <v>42262</v>
      </c>
      <c r="I414" s="156" t="s">
        <v>1854</v>
      </c>
      <c r="J414" s="158" t="s">
        <v>1957</v>
      </c>
      <c r="K414" s="156" t="s">
        <v>1956</v>
      </c>
      <c r="L414" s="161"/>
      <c r="M414" s="157" t="s">
        <v>1851</v>
      </c>
      <c r="N414" s="161"/>
    </row>
    <row r="415" spans="1:14" ht="14.1" customHeight="1" thickBot="1" x14ac:dyDescent="0.25">
      <c r="A415" s="158" t="s">
        <v>2516</v>
      </c>
      <c r="B415" s="156" t="s">
        <v>754</v>
      </c>
      <c r="C415" s="156" t="s">
        <v>20</v>
      </c>
      <c r="D415" s="159">
        <v>37429</v>
      </c>
      <c r="E415" s="158">
        <v>559</v>
      </c>
      <c r="F415" s="156" t="s">
        <v>24</v>
      </c>
      <c r="G415" s="156">
        <v>-14</v>
      </c>
      <c r="H415" s="159">
        <v>42262</v>
      </c>
      <c r="I415" s="156" t="s">
        <v>1854</v>
      </c>
      <c r="J415" s="158" t="s">
        <v>1957</v>
      </c>
      <c r="K415" s="156" t="s">
        <v>1956</v>
      </c>
      <c r="L415" s="156" t="s">
        <v>2517</v>
      </c>
      <c r="M415" s="157" t="s">
        <v>1851</v>
      </c>
      <c r="N415" s="161"/>
    </row>
    <row r="416" spans="1:14" ht="15" customHeight="1" thickBot="1" x14ac:dyDescent="0.25">
      <c r="A416" s="158" t="s">
        <v>2518</v>
      </c>
      <c r="B416" s="156" t="s">
        <v>777</v>
      </c>
      <c r="C416" s="156" t="s">
        <v>134</v>
      </c>
      <c r="D416" s="159">
        <v>37288</v>
      </c>
      <c r="E416" s="158">
        <v>670</v>
      </c>
      <c r="F416" s="156" t="s">
        <v>24</v>
      </c>
      <c r="G416" s="156">
        <v>-14</v>
      </c>
      <c r="H416" s="159">
        <v>42262</v>
      </c>
      <c r="I416" s="156" t="s">
        <v>1854</v>
      </c>
      <c r="J416" s="158" t="s">
        <v>1957</v>
      </c>
      <c r="K416" s="156" t="s">
        <v>1956</v>
      </c>
      <c r="L416" s="156" t="s">
        <v>2519</v>
      </c>
      <c r="M416" s="157" t="s">
        <v>1851</v>
      </c>
      <c r="N416" s="161"/>
    </row>
    <row r="417" spans="1:14" ht="14.1" customHeight="1" thickBot="1" x14ac:dyDescent="0.25">
      <c r="A417" s="158" t="s">
        <v>2520</v>
      </c>
      <c r="B417" s="156" t="s">
        <v>759</v>
      </c>
      <c r="C417" s="156" t="s">
        <v>140</v>
      </c>
      <c r="D417" s="159">
        <v>37216</v>
      </c>
      <c r="E417" s="158">
        <v>500</v>
      </c>
      <c r="F417" s="156" t="s">
        <v>14</v>
      </c>
      <c r="G417" s="156">
        <v>-15</v>
      </c>
      <c r="H417" s="159">
        <v>42262</v>
      </c>
      <c r="I417" s="156" t="s">
        <v>1854</v>
      </c>
      <c r="J417" s="158" t="s">
        <v>1957</v>
      </c>
      <c r="K417" s="156" t="s">
        <v>1956</v>
      </c>
      <c r="L417" s="156" t="s">
        <v>1900</v>
      </c>
      <c r="M417" s="157" t="s">
        <v>1851</v>
      </c>
      <c r="N417" s="161"/>
    </row>
    <row r="418" spans="1:14" ht="14.1" customHeight="1" thickBot="1" x14ac:dyDescent="0.25">
      <c r="A418" s="158" t="s">
        <v>2521</v>
      </c>
      <c r="B418" s="156" t="s">
        <v>2501</v>
      </c>
      <c r="C418" s="156" t="s">
        <v>2522</v>
      </c>
      <c r="D418" s="159">
        <v>37158</v>
      </c>
      <c r="E418" s="158">
        <v>500</v>
      </c>
      <c r="F418" s="156" t="s">
        <v>14</v>
      </c>
      <c r="G418" s="156">
        <v>-15</v>
      </c>
      <c r="H418" s="159">
        <v>42273</v>
      </c>
      <c r="I418" s="156" t="s">
        <v>1854</v>
      </c>
      <c r="J418" s="158" t="s">
        <v>1957</v>
      </c>
      <c r="K418" s="156" t="s">
        <v>1956</v>
      </c>
      <c r="L418" s="161"/>
      <c r="M418" s="157" t="s">
        <v>1851</v>
      </c>
      <c r="N418" s="161"/>
    </row>
    <row r="419" spans="1:14" ht="14.1" customHeight="1" thickBot="1" x14ac:dyDescent="0.25">
      <c r="A419" s="158" t="s">
        <v>2523</v>
      </c>
      <c r="B419" s="156" t="s">
        <v>2524</v>
      </c>
      <c r="C419" s="156" t="s">
        <v>9</v>
      </c>
      <c r="D419" s="159">
        <v>37159</v>
      </c>
      <c r="E419" s="158">
        <v>500</v>
      </c>
      <c r="F419" s="156" t="s">
        <v>14</v>
      </c>
      <c r="G419" s="156">
        <v>-15</v>
      </c>
      <c r="H419" s="159">
        <v>42262</v>
      </c>
      <c r="I419" s="156" t="s">
        <v>1854</v>
      </c>
      <c r="J419" s="158" t="s">
        <v>1957</v>
      </c>
      <c r="K419" s="156" t="s">
        <v>1956</v>
      </c>
      <c r="L419" s="161"/>
      <c r="M419" s="157" t="s">
        <v>1851</v>
      </c>
      <c r="N419" s="161"/>
    </row>
    <row r="420" spans="1:14" ht="15" customHeight="1" thickBot="1" x14ac:dyDescent="0.25">
      <c r="A420" s="158" t="s">
        <v>2809</v>
      </c>
      <c r="B420" s="156" t="s">
        <v>348</v>
      </c>
      <c r="C420" s="156" t="s">
        <v>13</v>
      </c>
      <c r="D420" s="159">
        <v>36732</v>
      </c>
      <c r="E420" s="158">
        <v>648</v>
      </c>
      <c r="F420" s="156" t="s">
        <v>16</v>
      </c>
      <c r="G420" s="156">
        <v>-16</v>
      </c>
      <c r="H420" s="159">
        <v>42273</v>
      </c>
      <c r="I420" s="156" t="s">
        <v>1854</v>
      </c>
      <c r="J420" s="158" t="s">
        <v>1957</v>
      </c>
      <c r="K420" s="156" t="s">
        <v>1956</v>
      </c>
      <c r="L420" s="156" t="s">
        <v>2810</v>
      </c>
      <c r="M420" s="157" t="s">
        <v>1851</v>
      </c>
      <c r="N420" s="161"/>
    </row>
    <row r="421" spans="1:14" ht="14.1" customHeight="1" thickBot="1" x14ac:dyDescent="0.25">
      <c r="A421" s="158" t="s">
        <v>2525</v>
      </c>
      <c r="B421" s="156" t="s">
        <v>762</v>
      </c>
      <c r="C421" s="156" t="s">
        <v>140</v>
      </c>
      <c r="D421" s="159">
        <v>36428</v>
      </c>
      <c r="E421" s="158">
        <v>871</v>
      </c>
      <c r="F421" s="156" t="s">
        <v>21</v>
      </c>
      <c r="G421" s="156">
        <v>-17</v>
      </c>
      <c r="H421" s="159">
        <v>42264</v>
      </c>
      <c r="I421" s="156" t="s">
        <v>1854</v>
      </c>
      <c r="J421" s="158" t="s">
        <v>1957</v>
      </c>
      <c r="K421" s="156" t="s">
        <v>1956</v>
      </c>
      <c r="L421" s="156" t="s">
        <v>2114</v>
      </c>
      <c r="M421" s="157" t="s">
        <v>1851</v>
      </c>
      <c r="N421" s="161"/>
    </row>
    <row r="422" spans="1:14" ht="14.1" customHeight="1" thickBot="1" x14ac:dyDescent="0.25">
      <c r="A422" s="158" t="s">
        <v>2526</v>
      </c>
      <c r="B422" s="156" t="s">
        <v>758</v>
      </c>
      <c r="C422" s="156" t="s">
        <v>818</v>
      </c>
      <c r="D422" s="159">
        <v>31532</v>
      </c>
      <c r="E422" s="158">
        <v>1176</v>
      </c>
      <c r="F422" s="156" t="s">
        <v>6</v>
      </c>
      <c r="G422" s="156">
        <v>-40</v>
      </c>
      <c r="H422" s="159">
        <v>42262</v>
      </c>
      <c r="I422" s="156" t="s">
        <v>1854</v>
      </c>
      <c r="J422" s="158" t="s">
        <v>1957</v>
      </c>
      <c r="K422" s="156" t="s">
        <v>1956</v>
      </c>
      <c r="L422" s="156" t="s">
        <v>2527</v>
      </c>
      <c r="M422" s="157" t="s">
        <v>1851</v>
      </c>
      <c r="N422" s="161"/>
    </row>
    <row r="423" spans="1:14" ht="15" customHeight="1" thickBot="1" x14ac:dyDescent="0.25">
      <c r="A423" s="158" t="s">
        <v>2528</v>
      </c>
      <c r="B423" s="156" t="s">
        <v>523</v>
      </c>
      <c r="C423" s="156" t="s">
        <v>699</v>
      </c>
      <c r="D423" s="159">
        <v>34472</v>
      </c>
      <c r="E423" s="158">
        <v>1025</v>
      </c>
      <c r="F423" s="156" t="s">
        <v>6</v>
      </c>
      <c r="G423" s="156">
        <v>-40</v>
      </c>
      <c r="H423" s="159">
        <v>42262</v>
      </c>
      <c r="I423" s="156" t="s">
        <v>1854</v>
      </c>
      <c r="J423" s="158" t="s">
        <v>1957</v>
      </c>
      <c r="K423" s="156" t="s">
        <v>1956</v>
      </c>
      <c r="L423" s="156" t="s">
        <v>2529</v>
      </c>
      <c r="M423" s="157" t="s">
        <v>1851</v>
      </c>
      <c r="N423" s="161"/>
    </row>
    <row r="424" spans="1:14" ht="14.1" customHeight="1" thickBot="1" x14ac:dyDescent="0.25">
      <c r="A424" s="158" t="s">
        <v>2530</v>
      </c>
      <c r="B424" s="156" t="s">
        <v>385</v>
      </c>
      <c r="C424" s="156" t="s">
        <v>423</v>
      </c>
      <c r="D424" s="159">
        <v>20820</v>
      </c>
      <c r="E424" s="158">
        <v>1195</v>
      </c>
      <c r="F424" s="156" t="s">
        <v>10</v>
      </c>
      <c r="G424" s="156">
        <v>-60</v>
      </c>
      <c r="H424" s="159">
        <v>42208</v>
      </c>
      <c r="I424" s="156" t="s">
        <v>1854</v>
      </c>
      <c r="J424" s="158" t="s">
        <v>1957</v>
      </c>
      <c r="K424" s="156" t="s">
        <v>1956</v>
      </c>
      <c r="L424" s="156" t="s">
        <v>2531</v>
      </c>
      <c r="M424" s="157" t="s">
        <v>1851</v>
      </c>
      <c r="N424" s="161"/>
    </row>
    <row r="425" spans="1:14" ht="14.1" customHeight="1" thickBot="1" x14ac:dyDescent="0.25">
      <c r="A425" s="158" t="s">
        <v>3528</v>
      </c>
      <c r="B425" s="156" t="s">
        <v>3295</v>
      </c>
      <c r="C425" s="156" t="s">
        <v>386</v>
      </c>
      <c r="D425" s="159">
        <v>39976</v>
      </c>
      <c r="E425" s="158">
        <v>500</v>
      </c>
      <c r="F425" s="156" t="s">
        <v>40</v>
      </c>
      <c r="G425" s="156">
        <v>-11</v>
      </c>
      <c r="H425" s="159">
        <v>42278</v>
      </c>
      <c r="I425" s="156" t="s">
        <v>1854</v>
      </c>
      <c r="J425" s="158" t="s">
        <v>3529</v>
      </c>
      <c r="K425" s="156" t="s">
        <v>3530</v>
      </c>
      <c r="L425" s="161"/>
      <c r="M425" s="157" t="s">
        <v>2023</v>
      </c>
      <c r="N425" s="161"/>
    </row>
    <row r="426" spans="1:14" ht="14.1" customHeight="1" thickBot="1" x14ac:dyDescent="0.25">
      <c r="A426" s="158" t="s">
        <v>3531</v>
      </c>
      <c r="B426" s="156" t="s">
        <v>3335</v>
      </c>
      <c r="C426" s="156" t="s">
        <v>132</v>
      </c>
      <c r="D426" s="159">
        <v>38280</v>
      </c>
      <c r="E426" s="158">
        <v>500</v>
      </c>
      <c r="F426" s="156" t="s">
        <v>15</v>
      </c>
      <c r="G426" s="156">
        <v>-12</v>
      </c>
      <c r="H426" s="159">
        <v>42284</v>
      </c>
      <c r="I426" s="156" t="s">
        <v>1854</v>
      </c>
      <c r="J426" s="158" t="s">
        <v>3529</v>
      </c>
      <c r="K426" s="156" t="s">
        <v>3530</v>
      </c>
      <c r="L426" s="161"/>
      <c r="M426" s="157" t="s">
        <v>2023</v>
      </c>
      <c r="N426" s="161"/>
    </row>
    <row r="427" spans="1:14" ht="15" customHeight="1" thickBot="1" x14ac:dyDescent="0.25">
      <c r="A427" s="158" t="s">
        <v>3532</v>
      </c>
      <c r="B427" s="156" t="s">
        <v>780</v>
      </c>
      <c r="C427" s="156" t="s">
        <v>118</v>
      </c>
      <c r="D427" s="159">
        <v>27266</v>
      </c>
      <c r="E427" s="158">
        <v>505</v>
      </c>
      <c r="F427" s="156" t="s">
        <v>8</v>
      </c>
      <c r="G427" s="156">
        <v>-50</v>
      </c>
      <c r="H427" s="159">
        <v>42259</v>
      </c>
      <c r="I427" s="156" t="s">
        <v>1854</v>
      </c>
      <c r="J427" s="158" t="s">
        <v>3529</v>
      </c>
      <c r="K427" s="156" t="s">
        <v>3530</v>
      </c>
      <c r="L427" s="156" t="s">
        <v>3533</v>
      </c>
      <c r="M427" s="157" t="s">
        <v>1851</v>
      </c>
      <c r="N427" s="161"/>
    </row>
    <row r="428" spans="1:14" ht="14.1" customHeight="1" thickBot="1" x14ac:dyDescent="0.25">
      <c r="A428" s="158" t="s">
        <v>3534</v>
      </c>
      <c r="B428" s="156" t="s">
        <v>3248</v>
      </c>
      <c r="C428" s="156" t="s">
        <v>3247</v>
      </c>
      <c r="D428" s="159">
        <v>26029</v>
      </c>
      <c r="E428" s="158">
        <v>838</v>
      </c>
      <c r="F428" s="156" t="s">
        <v>8</v>
      </c>
      <c r="G428" s="156">
        <v>-50</v>
      </c>
      <c r="H428" s="159">
        <v>42261</v>
      </c>
      <c r="I428" s="156" t="s">
        <v>1854</v>
      </c>
      <c r="J428" s="158" t="s">
        <v>3529</v>
      </c>
      <c r="K428" s="156" t="s">
        <v>3530</v>
      </c>
      <c r="L428" s="161"/>
      <c r="M428" s="157" t="s">
        <v>1851</v>
      </c>
      <c r="N428" s="161"/>
    </row>
    <row r="429" spans="1:14" ht="14.1" customHeight="1" thickBot="1" x14ac:dyDescent="0.25">
      <c r="A429" s="158" t="s">
        <v>3535</v>
      </c>
      <c r="B429" s="156" t="s">
        <v>800</v>
      </c>
      <c r="C429" s="156" t="s">
        <v>130</v>
      </c>
      <c r="D429" s="159">
        <v>19551</v>
      </c>
      <c r="E429" s="158">
        <v>646</v>
      </c>
      <c r="F429" s="156" t="s">
        <v>27</v>
      </c>
      <c r="G429" s="156">
        <v>-70</v>
      </c>
      <c r="H429" s="159">
        <v>42208</v>
      </c>
      <c r="I429" s="156" t="s">
        <v>1854</v>
      </c>
      <c r="J429" s="158" t="s">
        <v>3529</v>
      </c>
      <c r="K429" s="156" t="s">
        <v>3530</v>
      </c>
      <c r="L429" s="161"/>
      <c r="M429" s="157" t="s">
        <v>1851</v>
      </c>
      <c r="N429" s="161"/>
    </row>
    <row r="430" spans="1:14" ht="15" customHeight="1" thickBot="1" x14ac:dyDescent="0.25">
      <c r="A430" s="158" t="s">
        <v>1955</v>
      </c>
      <c r="B430" s="156" t="s">
        <v>1839</v>
      </c>
      <c r="C430" s="156" t="s">
        <v>423</v>
      </c>
      <c r="D430" s="159">
        <v>18112</v>
      </c>
      <c r="E430" s="158">
        <v>816</v>
      </c>
      <c r="F430" s="156" t="s">
        <v>27</v>
      </c>
      <c r="G430" s="156">
        <v>-70</v>
      </c>
      <c r="H430" s="159">
        <v>42208</v>
      </c>
      <c r="I430" s="156" t="s">
        <v>1854</v>
      </c>
      <c r="J430" s="158" t="s">
        <v>1954</v>
      </c>
      <c r="K430" s="156" t="s">
        <v>1953</v>
      </c>
      <c r="L430" s="161"/>
      <c r="M430" s="157" t="s">
        <v>1851</v>
      </c>
      <c r="N430" s="161"/>
    </row>
    <row r="431" spans="1:14" ht="14.1" customHeight="1" thickBot="1" x14ac:dyDescent="0.25">
      <c r="A431" s="158" t="s">
        <v>1952</v>
      </c>
      <c r="B431" s="156" t="s">
        <v>789</v>
      </c>
      <c r="C431" s="156" t="s">
        <v>1951</v>
      </c>
      <c r="D431" s="159">
        <v>21460</v>
      </c>
      <c r="E431" s="158">
        <v>830</v>
      </c>
      <c r="F431" s="156" t="s">
        <v>10</v>
      </c>
      <c r="G431" s="156">
        <v>-60</v>
      </c>
      <c r="H431" s="159">
        <v>42208</v>
      </c>
      <c r="I431" s="156" t="s">
        <v>1854</v>
      </c>
      <c r="J431" s="158" t="s">
        <v>1950</v>
      </c>
      <c r="K431" s="156" t="s">
        <v>1949</v>
      </c>
      <c r="L431" s="156" t="s">
        <v>1948</v>
      </c>
      <c r="M431" s="157" t="s">
        <v>1851</v>
      </c>
      <c r="N431" s="161"/>
    </row>
    <row r="432" spans="1:14" ht="14.1" customHeight="1" thickBot="1" x14ac:dyDescent="0.25">
      <c r="A432" s="158" t="s">
        <v>1947</v>
      </c>
      <c r="B432" s="156" t="s">
        <v>1846</v>
      </c>
      <c r="C432" s="156" t="s">
        <v>66</v>
      </c>
      <c r="D432" s="159">
        <v>36974</v>
      </c>
      <c r="E432" s="158">
        <v>503</v>
      </c>
      <c r="F432" s="156" t="s">
        <v>14</v>
      </c>
      <c r="G432" s="156">
        <v>-15</v>
      </c>
      <c r="H432" s="159">
        <v>42262</v>
      </c>
      <c r="I432" s="156" t="s">
        <v>1854</v>
      </c>
      <c r="J432" s="158" t="s">
        <v>1940</v>
      </c>
      <c r="K432" s="156" t="s">
        <v>1939</v>
      </c>
      <c r="L432" s="161"/>
      <c r="M432" s="157" t="s">
        <v>1851</v>
      </c>
      <c r="N432" s="161"/>
    </row>
    <row r="433" spans="1:14" ht="14.1" customHeight="1" thickBot="1" x14ac:dyDescent="0.25">
      <c r="A433" s="158" t="s">
        <v>1946</v>
      </c>
      <c r="B433" s="156" t="s">
        <v>792</v>
      </c>
      <c r="C433" s="156" t="s">
        <v>39</v>
      </c>
      <c r="D433" s="159">
        <v>36329</v>
      </c>
      <c r="E433" s="158">
        <v>500</v>
      </c>
      <c r="F433" s="156" t="s">
        <v>21</v>
      </c>
      <c r="G433" s="156">
        <v>-17</v>
      </c>
      <c r="H433" s="159">
        <v>42262</v>
      </c>
      <c r="I433" s="156" t="s">
        <v>1854</v>
      </c>
      <c r="J433" s="158" t="s">
        <v>1940</v>
      </c>
      <c r="K433" s="156" t="s">
        <v>1939</v>
      </c>
      <c r="L433" s="161"/>
      <c r="M433" s="157" t="s">
        <v>1851</v>
      </c>
      <c r="N433" s="161"/>
    </row>
    <row r="434" spans="1:14" ht="15" customHeight="1" thickBot="1" x14ac:dyDescent="0.25">
      <c r="A434" s="158" t="s">
        <v>1945</v>
      </c>
      <c r="B434" s="156" t="s">
        <v>776</v>
      </c>
      <c r="C434" s="156" t="s">
        <v>30</v>
      </c>
      <c r="D434" s="159">
        <v>36095</v>
      </c>
      <c r="E434" s="158">
        <v>583</v>
      </c>
      <c r="F434" s="156" t="s">
        <v>22</v>
      </c>
      <c r="G434" s="156">
        <v>-18</v>
      </c>
      <c r="H434" s="159">
        <v>42262</v>
      </c>
      <c r="I434" s="156" t="s">
        <v>1854</v>
      </c>
      <c r="J434" s="158" t="s">
        <v>1940</v>
      </c>
      <c r="K434" s="156" t="s">
        <v>1939</v>
      </c>
      <c r="L434" s="156" t="s">
        <v>1944</v>
      </c>
      <c r="M434" s="157" t="s">
        <v>1851</v>
      </c>
      <c r="N434" s="161"/>
    </row>
    <row r="435" spans="1:14" ht="14.1" customHeight="1" thickBot="1" x14ac:dyDescent="0.25">
      <c r="A435" s="158" t="s">
        <v>3035</v>
      </c>
      <c r="B435" s="156" t="s">
        <v>149</v>
      </c>
      <c r="C435" s="156" t="s">
        <v>25</v>
      </c>
      <c r="D435" s="159">
        <v>35007</v>
      </c>
      <c r="E435" s="158">
        <v>882</v>
      </c>
      <c r="F435" s="156" t="s">
        <v>6</v>
      </c>
      <c r="G435" s="156">
        <v>-21</v>
      </c>
      <c r="H435" s="159">
        <v>42276</v>
      </c>
      <c r="I435" s="156" t="s">
        <v>1854</v>
      </c>
      <c r="J435" s="158" t="s">
        <v>1940</v>
      </c>
      <c r="K435" s="156" t="s">
        <v>1939</v>
      </c>
      <c r="L435" s="156" t="s">
        <v>3036</v>
      </c>
      <c r="M435" s="157" t="s">
        <v>1851</v>
      </c>
      <c r="N435" s="161"/>
    </row>
    <row r="436" spans="1:14" ht="14.1" customHeight="1" thickBot="1" x14ac:dyDescent="0.25">
      <c r="A436" s="158" t="s">
        <v>1943</v>
      </c>
      <c r="B436" s="156" t="s">
        <v>792</v>
      </c>
      <c r="C436" s="156" t="s">
        <v>688</v>
      </c>
      <c r="D436" s="159">
        <v>34261</v>
      </c>
      <c r="E436" s="158">
        <v>928</v>
      </c>
      <c r="F436" s="156" t="s">
        <v>6</v>
      </c>
      <c r="G436" s="156">
        <v>-40</v>
      </c>
      <c r="H436" s="159">
        <v>42262</v>
      </c>
      <c r="I436" s="156" t="s">
        <v>1854</v>
      </c>
      <c r="J436" s="158" t="s">
        <v>1940</v>
      </c>
      <c r="K436" s="156" t="s">
        <v>1939</v>
      </c>
      <c r="L436" s="156" t="s">
        <v>1942</v>
      </c>
      <c r="M436" s="157" t="s">
        <v>1851</v>
      </c>
      <c r="N436" s="161"/>
    </row>
    <row r="437" spans="1:14" ht="15" customHeight="1" thickBot="1" x14ac:dyDescent="0.25">
      <c r="A437" s="158" t="s">
        <v>1941</v>
      </c>
      <c r="B437" s="156" t="s">
        <v>909</v>
      </c>
      <c r="C437" s="156" t="s">
        <v>833</v>
      </c>
      <c r="D437" s="159">
        <v>18429</v>
      </c>
      <c r="E437" s="158">
        <v>1007</v>
      </c>
      <c r="F437" s="156" t="s">
        <v>27</v>
      </c>
      <c r="G437" s="156">
        <v>-70</v>
      </c>
      <c r="H437" s="159">
        <v>42262</v>
      </c>
      <c r="I437" s="156" t="s">
        <v>1854</v>
      </c>
      <c r="J437" s="158" t="s">
        <v>1940</v>
      </c>
      <c r="K437" s="156" t="s">
        <v>1939</v>
      </c>
      <c r="L437" s="156" t="s">
        <v>1938</v>
      </c>
      <c r="M437" s="157" t="s">
        <v>1851</v>
      </c>
      <c r="N437" s="161"/>
    </row>
    <row r="438" spans="1:14" ht="14.1" customHeight="1" thickBot="1" x14ac:dyDescent="0.25">
      <c r="A438" s="158" t="s">
        <v>2532</v>
      </c>
      <c r="B438" s="156" t="s">
        <v>783</v>
      </c>
      <c r="C438" s="156" t="s">
        <v>827</v>
      </c>
      <c r="D438" s="159">
        <v>36609</v>
      </c>
      <c r="E438" s="158">
        <v>569</v>
      </c>
      <c r="F438" s="156" t="s">
        <v>16</v>
      </c>
      <c r="G438" s="156">
        <v>-16</v>
      </c>
      <c r="H438" s="159">
        <v>42258</v>
      </c>
      <c r="I438" s="156" t="s">
        <v>1854</v>
      </c>
      <c r="J438" s="158" t="s">
        <v>1936</v>
      </c>
      <c r="K438" s="156" t="s">
        <v>1935</v>
      </c>
      <c r="L438" s="156" t="s">
        <v>2368</v>
      </c>
      <c r="M438" s="157" t="s">
        <v>1851</v>
      </c>
      <c r="N438" s="161"/>
    </row>
    <row r="439" spans="1:14" ht="14.1" customHeight="1" thickBot="1" x14ac:dyDescent="0.25">
      <c r="A439" s="158" t="s">
        <v>2533</v>
      </c>
      <c r="B439" s="156" t="s">
        <v>772</v>
      </c>
      <c r="C439" s="156" t="s">
        <v>822</v>
      </c>
      <c r="D439" s="159">
        <v>36509</v>
      </c>
      <c r="E439" s="158">
        <v>646</v>
      </c>
      <c r="F439" s="156" t="s">
        <v>21</v>
      </c>
      <c r="G439" s="156">
        <v>-17</v>
      </c>
      <c r="H439" s="159">
        <v>42257</v>
      </c>
      <c r="I439" s="156" t="s">
        <v>1854</v>
      </c>
      <c r="J439" s="158" t="s">
        <v>1936</v>
      </c>
      <c r="K439" s="156" t="s">
        <v>1935</v>
      </c>
      <c r="L439" s="156" t="s">
        <v>2534</v>
      </c>
      <c r="M439" s="157" t="s">
        <v>1851</v>
      </c>
      <c r="N439" s="161"/>
    </row>
    <row r="440" spans="1:14" ht="14.1" customHeight="1" thickBot="1" x14ac:dyDescent="0.25">
      <c r="A440" s="158" t="s">
        <v>1937</v>
      </c>
      <c r="B440" s="156" t="s">
        <v>756</v>
      </c>
      <c r="C440" s="156" t="s">
        <v>817</v>
      </c>
      <c r="D440" s="159">
        <v>35291</v>
      </c>
      <c r="E440" s="158">
        <v>725</v>
      </c>
      <c r="F440" s="156" t="s">
        <v>6</v>
      </c>
      <c r="G440" s="156">
        <v>-20</v>
      </c>
      <c r="H440" s="159">
        <v>42257</v>
      </c>
      <c r="I440" s="156" t="s">
        <v>1854</v>
      </c>
      <c r="J440" s="158" t="s">
        <v>1936</v>
      </c>
      <c r="K440" s="156" t="s">
        <v>1935</v>
      </c>
      <c r="L440" s="156" t="s">
        <v>1934</v>
      </c>
      <c r="M440" s="157" t="s">
        <v>1851</v>
      </c>
      <c r="N440" s="160">
        <v>42261</v>
      </c>
    </row>
    <row r="441" spans="1:14" ht="15" customHeight="1" thickBot="1" x14ac:dyDescent="0.25">
      <c r="A441" s="158" t="s">
        <v>2811</v>
      </c>
      <c r="B441" s="156" t="s">
        <v>764</v>
      </c>
      <c r="C441" s="156" t="s">
        <v>136</v>
      </c>
      <c r="D441" s="159">
        <v>19001</v>
      </c>
      <c r="E441" s="158">
        <v>897</v>
      </c>
      <c r="F441" s="156" t="s">
        <v>27</v>
      </c>
      <c r="G441" s="156">
        <v>-70</v>
      </c>
      <c r="H441" s="159">
        <v>42230</v>
      </c>
      <c r="I441" s="156" t="s">
        <v>1854</v>
      </c>
      <c r="J441" s="158" t="s">
        <v>1936</v>
      </c>
      <c r="K441" s="156" t="s">
        <v>1935</v>
      </c>
      <c r="L441" s="156" t="s">
        <v>2812</v>
      </c>
      <c r="M441" s="157" t="s">
        <v>1851</v>
      </c>
      <c r="N441" s="160">
        <v>42265</v>
      </c>
    </row>
    <row r="442" spans="1:14" ht="14.1" customHeight="1" thickBot="1" x14ac:dyDescent="0.25">
      <c r="A442" s="158" t="s">
        <v>3536</v>
      </c>
      <c r="B442" s="156" t="s">
        <v>710</v>
      </c>
      <c r="C442" s="156" t="s">
        <v>104</v>
      </c>
      <c r="D442" s="159">
        <v>37594</v>
      </c>
      <c r="E442" s="158">
        <v>538</v>
      </c>
      <c r="F442" s="156" t="s">
        <v>24</v>
      </c>
      <c r="G442" s="156">
        <v>-14</v>
      </c>
      <c r="H442" s="159">
        <v>42263</v>
      </c>
      <c r="I442" s="156" t="s">
        <v>1854</v>
      </c>
      <c r="J442" s="158" t="s">
        <v>3537</v>
      </c>
      <c r="K442" s="156" t="s">
        <v>3538</v>
      </c>
      <c r="L442" s="161"/>
      <c r="M442" s="157" t="s">
        <v>1851</v>
      </c>
      <c r="N442" s="161"/>
    </row>
    <row r="443" spans="1:14" ht="14.1" customHeight="1" thickBot="1" x14ac:dyDescent="0.25">
      <c r="A443" s="158" t="s">
        <v>2961</v>
      </c>
      <c r="B443" s="156" t="s">
        <v>746</v>
      </c>
      <c r="C443" s="156" t="s">
        <v>30</v>
      </c>
      <c r="D443" s="159">
        <v>30693</v>
      </c>
      <c r="E443" s="158">
        <v>1093</v>
      </c>
      <c r="F443" s="156" t="s">
        <v>6</v>
      </c>
      <c r="G443" s="156">
        <v>-40</v>
      </c>
      <c r="H443" s="159">
        <v>42235</v>
      </c>
      <c r="I443" s="156" t="s">
        <v>1854</v>
      </c>
      <c r="J443" s="158" t="s">
        <v>2962</v>
      </c>
      <c r="K443" s="156" t="s">
        <v>2963</v>
      </c>
      <c r="L443" s="156" t="s">
        <v>2964</v>
      </c>
      <c r="M443" s="157" t="s">
        <v>1851</v>
      </c>
      <c r="N443" s="161"/>
    </row>
    <row r="444" spans="1:14" ht="15" customHeight="1" thickBot="1" x14ac:dyDescent="0.25">
      <c r="A444" s="158" t="s">
        <v>2965</v>
      </c>
      <c r="B444" s="156" t="s">
        <v>799</v>
      </c>
      <c r="C444" s="156" t="s">
        <v>832</v>
      </c>
      <c r="D444" s="159">
        <v>30985</v>
      </c>
      <c r="E444" s="158">
        <v>1134</v>
      </c>
      <c r="F444" s="156" t="s">
        <v>6</v>
      </c>
      <c r="G444" s="156">
        <v>-40</v>
      </c>
      <c r="H444" s="159">
        <v>42235</v>
      </c>
      <c r="I444" s="156" t="s">
        <v>1854</v>
      </c>
      <c r="J444" s="158" t="s">
        <v>2962</v>
      </c>
      <c r="K444" s="156" t="s">
        <v>2963</v>
      </c>
      <c r="L444" s="156" t="s">
        <v>2966</v>
      </c>
      <c r="M444" s="157" t="s">
        <v>1851</v>
      </c>
      <c r="N444" s="161"/>
    </row>
    <row r="445" spans="1:14" ht="14.1" customHeight="1" thickBot="1" x14ac:dyDescent="0.25">
      <c r="A445" s="158" t="s">
        <v>2967</v>
      </c>
      <c r="B445" s="156" t="s">
        <v>2968</v>
      </c>
      <c r="C445" s="156" t="s">
        <v>2969</v>
      </c>
      <c r="D445" s="159">
        <v>21751</v>
      </c>
      <c r="E445" s="158">
        <v>771</v>
      </c>
      <c r="F445" s="156" t="s">
        <v>10</v>
      </c>
      <c r="G445" s="156">
        <v>-60</v>
      </c>
      <c r="H445" s="159">
        <v>42208</v>
      </c>
      <c r="I445" s="156" t="s">
        <v>1854</v>
      </c>
      <c r="J445" s="158" t="s">
        <v>2962</v>
      </c>
      <c r="K445" s="156" t="s">
        <v>2963</v>
      </c>
      <c r="L445" s="161"/>
      <c r="M445" s="157" t="s">
        <v>1851</v>
      </c>
      <c r="N445" s="161"/>
    </row>
    <row r="446" spans="1:14" ht="14.1" customHeight="1" thickBot="1" x14ac:dyDescent="0.25">
      <c r="A446" s="158" t="s">
        <v>2970</v>
      </c>
      <c r="B446" s="156" t="s">
        <v>383</v>
      </c>
      <c r="C446" s="156" t="s">
        <v>132</v>
      </c>
      <c r="D446" s="159">
        <v>38456</v>
      </c>
      <c r="E446" s="158">
        <v>500</v>
      </c>
      <c r="F446" s="156" t="s">
        <v>18</v>
      </c>
      <c r="G446" s="156">
        <v>-11</v>
      </c>
      <c r="H446" s="159">
        <v>42259</v>
      </c>
      <c r="I446" s="156" t="s">
        <v>1854</v>
      </c>
      <c r="J446" s="158" t="s">
        <v>2971</v>
      </c>
      <c r="K446" s="156" t="s">
        <v>2972</v>
      </c>
      <c r="L446" s="161"/>
      <c r="M446" s="157" t="s">
        <v>1851</v>
      </c>
      <c r="N446" s="161"/>
    </row>
    <row r="447" spans="1:14" ht="14.1" customHeight="1" thickBot="1" x14ac:dyDescent="0.25">
      <c r="A447" s="158" t="s">
        <v>2973</v>
      </c>
      <c r="B447" s="156" t="s">
        <v>383</v>
      </c>
      <c r="C447" s="156" t="s">
        <v>61</v>
      </c>
      <c r="D447" s="159">
        <v>37022</v>
      </c>
      <c r="E447" s="158">
        <v>500</v>
      </c>
      <c r="F447" s="156" t="s">
        <v>14</v>
      </c>
      <c r="G447" s="156">
        <v>-15</v>
      </c>
      <c r="H447" s="159">
        <v>42259</v>
      </c>
      <c r="I447" s="156" t="s">
        <v>1854</v>
      </c>
      <c r="J447" s="158" t="s">
        <v>2971</v>
      </c>
      <c r="K447" s="156" t="s">
        <v>2972</v>
      </c>
      <c r="L447" s="161"/>
      <c r="M447" s="157" t="s">
        <v>1851</v>
      </c>
      <c r="N447" s="161"/>
    </row>
    <row r="448" spans="1:14" ht="15" customHeight="1" thickBot="1" x14ac:dyDescent="0.25">
      <c r="A448" s="158" t="s">
        <v>3539</v>
      </c>
      <c r="B448" s="156" t="s">
        <v>3370</v>
      </c>
      <c r="C448" s="156" t="s">
        <v>476</v>
      </c>
      <c r="D448" s="159">
        <v>36828</v>
      </c>
      <c r="E448" s="158">
        <v>500</v>
      </c>
      <c r="F448" s="156" t="s">
        <v>16</v>
      </c>
      <c r="G448" s="156">
        <v>-16</v>
      </c>
      <c r="H448" s="159">
        <v>42259</v>
      </c>
      <c r="I448" s="156" t="s">
        <v>1854</v>
      </c>
      <c r="J448" s="158" t="s">
        <v>2971</v>
      </c>
      <c r="K448" s="156" t="s">
        <v>2972</v>
      </c>
      <c r="L448" s="161"/>
      <c r="M448" s="157" t="s">
        <v>1851</v>
      </c>
      <c r="N448" s="161"/>
    </row>
    <row r="449" spans="1:14" ht="14.1" customHeight="1" thickBot="1" x14ac:dyDescent="0.25">
      <c r="A449" s="158" t="s">
        <v>2974</v>
      </c>
      <c r="B449" s="156" t="s">
        <v>432</v>
      </c>
      <c r="C449" s="156" t="s">
        <v>34</v>
      </c>
      <c r="D449" s="159">
        <v>36135</v>
      </c>
      <c r="E449" s="158">
        <v>622</v>
      </c>
      <c r="F449" s="156" t="s">
        <v>22</v>
      </c>
      <c r="G449" s="156">
        <v>-18</v>
      </c>
      <c r="H449" s="159">
        <v>42259</v>
      </c>
      <c r="I449" s="156" t="s">
        <v>1854</v>
      </c>
      <c r="J449" s="158" t="s">
        <v>2971</v>
      </c>
      <c r="K449" s="156" t="s">
        <v>2972</v>
      </c>
      <c r="L449" s="156" t="s">
        <v>2975</v>
      </c>
      <c r="M449" s="157" t="s">
        <v>1851</v>
      </c>
      <c r="N449" s="161"/>
    </row>
    <row r="450" spans="1:14" ht="14.1" customHeight="1" thickBot="1" x14ac:dyDescent="0.25">
      <c r="A450" s="158" t="s">
        <v>2976</v>
      </c>
      <c r="B450" s="156" t="s">
        <v>802</v>
      </c>
      <c r="C450" s="156" t="s">
        <v>342</v>
      </c>
      <c r="D450" s="159">
        <v>33107</v>
      </c>
      <c r="E450" s="158">
        <v>1059</v>
      </c>
      <c r="F450" s="156" t="s">
        <v>6</v>
      </c>
      <c r="G450" s="156">
        <v>-40</v>
      </c>
      <c r="H450" s="159">
        <v>42208</v>
      </c>
      <c r="I450" s="156" t="s">
        <v>1854</v>
      </c>
      <c r="J450" s="158" t="s">
        <v>2971</v>
      </c>
      <c r="K450" s="156" t="s">
        <v>2972</v>
      </c>
      <c r="L450" s="156" t="s">
        <v>2977</v>
      </c>
      <c r="M450" s="157" t="s">
        <v>2023</v>
      </c>
      <c r="N450" s="161"/>
    </row>
    <row r="451" spans="1:14" ht="15" customHeight="1" thickBot="1" x14ac:dyDescent="0.25">
      <c r="A451" s="158" t="s">
        <v>2978</v>
      </c>
      <c r="B451" s="156" t="s">
        <v>802</v>
      </c>
      <c r="C451" s="156" t="s">
        <v>25</v>
      </c>
      <c r="D451" s="159">
        <v>31807</v>
      </c>
      <c r="E451" s="158">
        <v>908</v>
      </c>
      <c r="F451" s="156" t="s">
        <v>6</v>
      </c>
      <c r="G451" s="156">
        <v>-40</v>
      </c>
      <c r="H451" s="159">
        <v>42259</v>
      </c>
      <c r="I451" s="156" t="s">
        <v>1854</v>
      </c>
      <c r="J451" s="158" t="s">
        <v>2971</v>
      </c>
      <c r="K451" s="156" t="s">
        <v>2972</v>
      </c>
      <c r="L451" s="156" t="s">
        <v>1878</v>
      </c>
      <c r="M451" s="157" t="s">
        <v>1851</v>
      </c>
      <c r="N451" s="161"/>
    </row>
    <row r="452" spans="1:14" ht="14.1" customHeight="1" thickBot="1" x14ac:dyDescent="0.25">
      <c r="A452" s="158" t="s">
        <v>2979</v>
      </c>
      <c r="B452" s="156" t="s">
        <v>784</v>
      </c>
      <c r="C452" s="156" t="s">
        <v>131</v>
      </c>
      <c r="D452" s="159">
        <v>24455</v>
      </c>
      <c r="E452" s="158">
        <v>865</v>
      </c>
      <c r="F452" s="156" t="s">
        <v>8</v>
      </c>
      <c r="G452" s="156">
        <v>-50</v>
      </c>
      <c r="H452" s="159">
        <v>42259</v>
      </c>
      <c r="I452" s="156" t="s">
        <v>1854</v>
      </c>
      <c r="J452" s="158" t="s">
        <v>2971</v>
      </c>
      <c r="K452" s="156" t="s">
        <v>2972</v>
      </c>
      <c r="L452" s="156" t="s">
        <v>2921</v>
      </c>
      <c r="M452" s="157" t="s">
        <v>1851</v>
      </c>
      <c r="N452" s="161"/>
    </row>
    <row r="453" spans="1:14" ht="14.1" customHeight="1" thickBot="1" x14ac:dyDescent="0.25">
      <c r="A453" s="158" t="s">
        <v>2980</v>
      </c>
      <c r="B453" s="156" t="s">
        <v>432</v>
      </c>
      <c r="C453" s="156" t="s">
        <v>131</v>
      </c>
      <c r="D453" s="159">
        <v>24309</v>
      </c>
      <c r="E453" s="158">
        <v>561</v>
      </c>
      <c r="F453" s="156" t="s">
        <v>8</v>
      </c>
      <c r="G453" s="156">
        <v>-50</v>
      </c>
      <c r="H453" s="159">
        <v>42259</v>
      </c>
      <c r="I453" s="156" t="s">
        <v>1854</v>
      </c>
      <c r="J453" s="158" t="s">
        <v>2971</v>
      </c>
      <c r="K453" s="156" t="s">
        <v>2972</v>
      </c>
      <c r="L453" s="156" t="s">
        <v>2981</v>
      </c>
      <c r="M453" s="157" t="s">
        <v>1851</v>
      </c>
      <c r="N453" s="161"/>
    </row>
    <row r="454" spans="1:14" ht="14.1" customHeight="1" thickBot="1" x14ac:dyDescent="0.25">
      <c r="A454" s="158" t="s">
        <v>2982</v>
      </c>
      <c r="B454" s="156" t="s">
        <v>813</v>
      </c>
      <c r="C454" s="156" t="s">
        <v>415</v>
      </c>
      <c r="D454" s="159">
        <v>26813</v>
      </c>
      <c r="E454" s="158">
        <v>734</v>
      </c>
      <c r="F454" s="156" t="s">
        <v>8</v>
      </c>
      <c r="G454" s="156">
        <v>-50</v>
      </c>
      <c r="H454" s="159">
        <v>42259</v>
      </c>
      <c r="I454" s="156" t="s">
        <v>1854</v>
      </c>
      <c r="J454" s="158" t="s">
        <v>2971</v>
      </c>
      <c r="K454" s="156" t="s">
        <v>2972</v>
      </c>
      <c r="L454" s="156" t="s">
        <v>2983</v>
      </c>
      <c r="M454" s="157" t="s">
        <v>1851</v>
      </c>
      <c r="N454" s="161"/>
    </row>
    <row r="455" spans="1:14" ht="15" customHeight="1" thickBot="1" x14ac:dyDescent="0.25">
      <c r="A455" s="158" t="s">
        <v>2535</v>
      </c>
      <c r="B455" s="156" t="s">
        <v>784</v>
      </c>
      <c r="C455" s="156" t="s">
        <v>406</v>
      </c>
      <c r="D455" s="159">
        <v>36731</v>
      </c>
      <c r="E455" s="158">
        <v>549</v>
      </c>
      <c r="F455" s="156" t="s">
        <v>16</v>
      </c>
      <c r="G455" s="156">
        <v>-16</v>
      </c>
      <c r="H455" s="159">
        <v>42263</v>
      </c>
      <c r="I455" s="156" t="s">
        <v>1854</v>
      </c>
      <c r="J455" s="158" t="s">
        <v>2536</v>
      </c>
      <c r="K455" s="156" t="s">
        <v>2537</v>
      </c>
      <c r="L455" s="161"/>
      <c r="M455" s="157" t="s">
        <v>1851</v>
      </c>
      <c r="N455" s="161"/>
    </row>
    <row r="456" spans="1:14" ht="14.1" customHeight="1" thickBot="1" x14ac:dyDescent="0.25">
      <c r="A456" s="158" t="s">
        <v>2538</v>
      </c>
      <c r="B456" s="156" t="s">
        <v>775</v>
      </c>
      <c r="C456" s="156" t="s">
        <v>824</v>
      </c>
      <c r="D456" s="159">
        <v>23207</v>
      </c>
      <c r="E456" s="158">
        <v>1003</v>
      </c>
      <c r="F456" s="156" t="s">
        <v>10</v>
      </c>
      <c r="G456" s="156">
        <v>-60</v>
      </c>
      <c r="H456" s="159">
        <v>42208</v>
      </c>
      <c r="I456" s="156" t="s">
        <v>1854</v>
      </c>
      <c r="J456" s="158" t="s">
        <v>2536</v>
      </c>
      <c r="K456" s="156" t="s">
        <v>2537</v>
      </c>
      <c r="L456" s="156" t="s">
        <v>2539</v>
      </c>
      <c r="M456" s="157" t="s">
        <v>2023</v>
      </c>
      <c r="N456" s="161"/>
    </row>
    <row r="457" spans="1:14" ht="14.1" customHeight="1" thickBot="1" x14ac:dyDescent="0.25">
      <c r="A457" s="158" t="s">
        <v>2540</v>
      </c>
      <c r="B457" s="156" t="s">
        <v>2541</v>
      </c>
      <c r="C457" s="156" t="s">
        <v>2542</v>
      </c>
      <c r="D457" s="159">
        <v>39373</v>
      </c>
      <c r="E457" s="158">
        <v>500</v>
      </c>
      <c r="F457" s="156" t="s">
        <v>40</v>
      </c>
      <c r="G457" s="156">
        <v>-11</v>
      </c>
      <c r="H457" s="159">
        <v>42285</v>
      </c>
      <c r="I457" s="156" t="s">
        <v>1854</v>
      </c>
      <c r="J457" s="158" t="s">
        <v>2543</v>
      </c>
      <c r="K457" s="156" t="s">
        <v>2544</v>
      </c>
      <c r="L457" s="161"/>
      <c r="M457" s="157" t="s">
        <v>1851</v>
      </c>
      <c r="N457" s="161"/>
    </row>
    <row r="458" spans="1:14" ht="15" customHeight="1" thickBot="1" x14ac:dyDescent="0.25">
      <c r="A458" s="158" t="s">
        <v>2545</v>
      </c>
      <c r="B458" s="156" t="s">
        <v>2541</v>
      </c>
      <c r="C458" s="156" t="s">
        <v>2546</v>
      </c>
      <c r="D458" s="159">
        <v>38674</v>
      </c>
      <c r="E458" s="158">
        <v>500</v>
      </c>
      <c r="F458" s="156" t="s">
        <v>18</v>
      </c>
      <c r="G458" s="156">
        <v>-11</v>
      </c>
      <c r="H458" s="159">
        <v>42285</v>
      </c>
      <c r="I458" s="156" t="s">
        <v>1854</v>
      </c>
      <c r="J458" s="158" t="s">
        <v>2543</v>
      </c>
      <c r="K458" s="156" t="s">
        <v>2544</v>
      </c>
      <c r="L458" s="161"/>
      <c r="M458" s="157" t="s">
        <v>1851</v>
      </c>
      <c r="N458" s="161"/>
    </row>
    <row r="459" spans="1:14" ht="14.1" customHeight="1" thickBot="1" x14ac:dyDescent="0.25">
      <c r="A459" s="158" t="s">
        <v>3540</v>
      </c>
      <c r="B459" s="156" t="s">
        <v>771</v>
      </c>
      <c r="C459" s="156" t="s">
        <v>174</v>
      </c>
      <c r="D459" s="159">
        <v>38564</v>
      </c>
      <c r="E459" s="158">
        <v>500</v>
      </c>
      <c r="F459" s="156" t="s">
        <v>18</v>
      </c>
      <c r="G459" s="156">
        <v>-11</v>
      </c>
      <c r="H459" s="159">
        <v>42273</v>
      </c>
      <c r="I459" s="156" t="s">
        <v>1854</v>
      </c>
      <c r="J459" s="158" t="s">
        <v>2543</v>
      </c>
      <c r="K459" s="156" t="s">
        <v>2544</v>
      </c>
      <c r="L459" s="156" t="s">
        <v>2687</v>
      </c>
      <c r="M459" s="157" t="s">
        <v>1851</v>
      </c>
      <c r="N459" s="161"/>
    </row>
    <row r="460" spans="1:14" ht="14.1" customHeight="1" thickBot="1" x14ac:dyDescent="0.25">
      <c r="A460" s="158" t="s">
        <v>2547</v>
      </c>
      <c r="B460" s="156" t="s">
        <v>790</v>
      </c>
      <c r="C460" s="156" t="s">
        <v>829</v>
      </c>
      <c r="D460" s="159">
        <v>38630</v>
      </c>
      <c r="E460" s="158">
        <v>500</v>
      </c>
      <c r="F460" s="156" t="s">
        <v>18</v>
      </c>
      <c r="G460" s="156">
        <v>-11</v>
      </c>
      <c r="H460" s="159">
        <v>42250</v>
      </c>
      <c r="I460" s="156" t="s">
        <v>1854</v>
      </c>
      <c r="J460" s="158" t="s">
        <v>2543</v>
      </c>
      <c r="K460" s="156" t="s">
        <v>2544</v>
      </c>
      <c r="L460" s="156" t="s">
        <v>2548</v>
      </c>
      <c r="M460" s="157" t="s">
        <v>1851</v>
      </c>
      <c r="N460" s="161"/>
    </row>
    <row r="461" spans="1:14" ht="14.1" customHeight="1" thickBot="1" x14ac:dyDescent="0.25">
      <c r="A461" s="158" t="s">
        <v>2549</v>
      </c>
      <c r="B461" s="156" t="s">
        <v>2541</v>
      </c>
      <c r="C461" s="156" t="s">
        <v>2550</v>
      </c>
      <c r="D461" s="159">
        <v>38124</v>
      </c>
      <c r="E461" s="158">
        <v>500</v>
      </c>
      <c r="F461" s="156" t="s">
        <v>15</v>
      </c>
      <c r="G461" s="156">
        <v>-12</v>
      </c>
      <c r="H461" s="159">
        <v>42285</v>
      </c>
      <c r="I461" s="156" t="s">
        <v>1854</v>
      </c>
      <c r="J461" s="158" t="s">
        <v>2543</v>
      </c>
      <c r="K461" s="156" t="s">
        <v>2544</v>
      </c>
      <c r="L461" s="161"/>
      <c r="M461" s="157" t="s">
        <v>1851</v>
      </c>
      <c r="N461" s="161"/>
    </row>
    <row r="462" spans="1:14" ht="15" customHeight="1" thickBot="1" x14ac:dyDescent="0.25">
      <c r="A462" s="158" t="s">
        <v>2551</v>
      </c>
      <c r="B462" s="156" t="s">
        <v>767</v>
      </c>
      <c r="C462" s="156" t="s">
        <v>406</v>
      </c>
      <c r="D462" s="159">
        <v>38165</v>
      </c>
      <c r="E462" s="158">
        <v>515</v>
      </c>
      <c r="F462" s="156" t="s">
        <v>15</v>
      </c>
      <c r="G462" s="156">
        <v>-12</v>
      </c>
      <c r="H462" s="159">
        <v>42250</v>
      </c>
      <c r="I462" s="156" t="s">
        <v>1854</v>
      </c>
      <c r="J462" s="158" t="s">
        <v>2543</v>
      </c>
      <c r="K462" s="156" t="s">
        <v>2544</v>
      </c>
      <c r="L462" s="156" t="s">
        <v>2552</v>
      </c>
      <c r="M462" s="157" t="s">
        <v>1851</v>
      </c>
      <c r="N462" s="161"/>
    </row>
    <row r="463" spans="1:14" ht="14.1" customHeight="1" thickBot="1" x14ac:dyDescent="0.25">
      <c r="A463" s="158" t="s">
        <v>2553</v>
      </c>
      <c r="B463" s="156" t="s">
        <v>755</v>
      </c>
      <c r="C463" s="156" t="s">
        <v>406</v>
      </c>
      <c r="D463" s="159">
        <v>36164</v>
      </c>
      <c r="E463" s="158">
        <v>566</v>
      </c>
      <c r="F463" s="156" t="s">
        <v>21</v>
      </c>
      <c r="G463" s="156">
        <v>-17</v>
      </c>
      <c r="H463" s="159">
        <v>42250</v>
      </c>
      <c r="I463" s="156" t="s">
        <v>1854</v>
      </c>
      <c r="J463" s="158" t="s">
        <v>2543</v>
      </c>
      <c r="K463" s="156" t="s">
        <v>2544</v>
      </c>
      <c r="L463" s="156" t="s">
        <v>2195</v>
      </c>
      <c r="M463" s="157" t="s">
        <v>1851</v>
      </c>
      <c r="N463" s="161"/>
    </row>
    <row r="464" spans="1:14" ht="14.1" customHeight="1" thickBot="1" x14ac:dyDescent="0.25">
      <c r="A464" s="158" t="s">
        <v>2554</v>
      </c>
      <c r="B464" s="156" t="s">
        <v>753</v>
      </c>
      <c r="C464" s="156" t="s">
        <v>138</v>
      </c>
      <c r="D464" s="159">
        <v>36208</v>
      </c>
      <c r="E464" s="158">
        <v>918</v>
      </c>
      <c r="F464" s="156" t="s">
        <v>21</v>
      </c>
      <c r="G464" s="156">
        <v>-17</v>
      </c>
      <c r="H464" s="159">
        <v>42250</v>
      </c>
      <c r="I464" s="156" t="s">
        <v>1854</v>
      </c>
      <c r="J464" s="158" t="s">
        <v>2543</v>
      </c>
      <c r="K464" s="156" t="s">
        <v>2544</v>
      </c>
      <c r="L464" s="156" t="s">
        <v>2555</v>
      </c>
      <c r="M464" s="157" t="s">
        <v>1851</v>
      </c>
      <c r="N464" s="161"/>
    </row>
    <row r="465" spans="1:14" ht="15" customHeight="1" thickBot="1" x14ac:dyDescent="0.25">
      <c r="A465" s="158" t="s">
        <v>2556</v>
      </c>
      <c r="B465" s="156" t="s">
        <v>795</v>
      </c>
      <c r="C465" s="156" t="s">
        <v>831</v>
      </c>
      <c r="D465" s="159">
        <v>36249</v>
      </c>
      <c r="E465" s="158">
        <v>969</v>
      </c>
      <c r="F465" s="156" t="s">
        <v>21</v>
      </c>
      <c r="G465" s="156">
        <v>-17</v>
      </c>
      <c r="H465" s="159">
        <v>42250</v>
      </c>
      <c r="I465" s="156" t="s">
        <v>1854</v>
      </c>
      <c r="J465" s="158" t="s">
        <v>2543</v>
      </c>
      <c r="K465" s="156" t="s">
        <v>2544</v>
      </c>
      <c r="L465" s="156" t="s">
        <v>2557</v>
      </c>
      <c r="M465" s="157" t="s">
        <v>1851</v>
      </c>
      <c r="N465" s="161"/>
    </row>
    <row r="466" spans="1:14" ht="14.1" customHeight="1" thickBot="1" x14ac:dyDescent="0.25">
      <c r="A466" s="158" t="s">
        <v>2558</v>
      </c>
      <c r="B466" s="156" t="s">
        <v>745</v>
      </c>
      <c r="C466" s="156" t="s">
        <v>35</v>
      </c>
      <c r="D466" s="159">
        <v>33212</v>
      </c>
      <c r="E466" s="158">
        <v>505</v>
      </c>
      <c r="F466" s="156" t="s">
        <v>6</v>
      </c>
      <c r="G466" s="156">
        <v>-40</v>
      </c>
      <c r="H466" s="159">
        <v>42262</v>
      </c>
      <c r="I466" s="156" t="s">
        <v>1854</v>
      </c>
      <c r="J466" s="158" t="s">
        <v>2543</v>
      </c>
      <c r="K466" s="156" t="s">
        <v>2544</v>
      </c>
      <c r="L466" s="156" t="s">
        <v>2559</v>
      </c>
      <c r="M466" s="157" t="s">
        <v>1851</v>
      </c>
      <c r="N466" s="161"/>
    </row>
    <row r="467" spans="1:14" ht="12" customHeight="1" thickBot="1" x14ac:dyDescent="0.25">
      <c r="A467" s="158" t="s">
        <v>2560</v>
      </c>
      <c r="B467" s="156" t="s">
        <v>816</v>
      </c>
      <c r="C467" s="156" t="s">
        <v>28</v>
      </c>
      <c r="D467" s="159">
        <v>32934</v>
      </c>
      <c r="E467" s="158">
        <v>1019</v>
      </c>
      <c r="F467" s="156" t="s">
        <v>6</v>
      </c>
      <c r="G467" s="156">
        <v>-40</v>
      </c>
      <c r="H467" s="159">
        <v>42208</v>
      </c>
      <c r="I467" s="156" t="s">
        <v>1854</v>
      </c>
      <c r="J467" s="158" t="s">
        <v>2543</v>
      </c>
      <c r="K467" s="156" t="s">
        <v>2544</v>
      </c>
      <c r="L467" s="156" t="s">
        <v>2561</v>
      </c>
      <c r="M467" s="157" t="s">
        <v>1851</v>
      </c>
      <c r="N467" s="161"/>
    </row>
    <row r="468" spans="1:14" ht="14.1" customHeight="1" thickBot="1" x14ac:dyDescent="0.25">
      <c r="A468" s="158" t="s">
        <v>3541</v>
      </c>
      <c r="B468" s="156" t="s">
        <v>3242</v>
      </c>
      <c r="C468" s="156" t="s">
        <v>3241</v>
      </c>
      <c r="D468" s="159">
        <v>24999</v>
      </c>
      <c r="E468" s="158">
        <v>1311</v>
      </c>
      <c r="F468" s="156" t="s">
        <v>8</v>
      </c>
      <c r="G468" s="156">
        <v>-50</v>
      </c>
      <c r="H468" s="159">
        <v>42250</v>
      </c>
      <c r="I468" s="156" t="s">
        <v>1854</v>
      </c>
      <c r="J468" s="158" t="s">
        <v>2543</v>
      </c>
      <c r="K468" s="156" t="s">
        <v>2544</v>
      </c>
      <c r="L468" s="161"/>
      <c r="M468" s="157" t="s">
        <v>1851</v>
      </c>
      <c r="N468" s="161"/>
    </row>
    <row r="469" spans="1:14" ht="15" customHeight="1" thickBot="1" x14ac:dyDescent="0.25">
      <c r="A469" s="158" t="s">
        <v>2562</v>
      </c>
      <c r="B469" s="156" t="s">
        <v>773</v>
      </c>
      <c r="C469" s="156" t="s">
        <v>823</v>
      </c>
      <c r="D469" s="159">
        <v>24329</v>
      </c>
      <c r="E469" s="158">
        <v>1041</v>
      </c>
      <c r="F469" s="156" t="s">
        <v>8</v>
      </c>
      <c r="G469" s="156">
        <v>-50</v>
      </c>
      <c r="H469" s="159">
        <v>42250</v>
      </c>
      <c r="I469" s="156" t="s">
        <v>1854</v>
      </c>
      <c r="J469" s="158" t="s">
        <v>2543</v>
      </c>
      <c r="K469" s="156" t="s">
        <v>2544</v>
      </c>
      <c r="L469" s="156" t="s">
        <v>2563</v>
      </c>
      <c r="M469" s="157" t="s">
        <v>1851</v>
      </c>
      <c r="N469" s="161"/>
    </row>
    <row r="470" spans="1:14" ht="14.1" customHeight="1" thickBot="1" x14ac:dyDescent="0.25">
      <c r="A470" s="158" t="s">
        <v>2564</v>
      </c>
      <c r="B470" s="156" t="s">
        <v>610</v>
      </c>
      <c r="C470" s="156" t="s">
        <v>54</v>
      </c>
      <c r="D470" s="159">
        <v>25662</v>
      </c>
      <c r="E470" s="158">
        <v>966</v>
      </c>
      <c r="F470" s="156" t="s">
        <v>8</v>
      </c>
      <c r="G470" s="156">
        <v>-50</v>
      </c>
      <c r="H470" s="159">
        <v>42250</v>
      </c>
      <c r="I470" s="156" t="s">
        <v>1854</v>
      </c>
      <c r="J470" s="158" t="s">
        <v>2543</v>
      </c>
      <c r="K470" s="156" t="s">
        <v>2544</v>
      </c>
      <c r="L470" s="156" t="s">
        <v>2565</v>
      </c>
      <c r="M470" s="157" t="s">
        <v>1851</v>
      </c>
      <c r="N470" s="161"/>
    </row>
    <row r="471" spans="1:14" ht="14.1" customHeight="1" thickBot="1" x14ac:dyDescent="0.25">
      <c r="A471" s="162" t="s">
        <v>2566</v>
      </c>
      <c r="B471" s="163" t="s">
        <v>791</v>
      </c>
      <c r="C471" s="163" t="s">
        <v>830</v>
      </c>
      <c r="D471" s="164">
        <v>25754</v>
      </c>
      <c r="E471" s="162">
        <v>847</v>
      </c>
      <c r="F471" s="163" t="s">
        <v>8</v>
      </c>
      <c r="G471" s="163">
        <v>-50</v>
      </c>
      <c r="H471" s="164">
        <v>42250</v>
      </c>
      <c r="I471" s="163" t="s">
        <v>1854</v>
      </c>
      <c r="J471" s="162" t="s">
        <v>2543</v>
      </c>
      <c r="K471" s="163" t="s">
        <v>2544</v>
      </c>
      <c r="L471" s="163" t="s">
        <v>2567</v>
      </c>
      <c r="M471" s="165" t="s">
        <v>1851</v>
      </c>
      <c r="N471" s="267"/>
    </row>
    <row r="472" spans="1:14" ht="14.1" customHeight="1" thickBot="1" x14ac:dyDescent="0.25">
      <c r="A472" s="158" t="s">
        <v>2568</v>
      </c>
      <c r="B472" s="156" t="s">
        <v>794</v>
      </c>
      <c r="C472" s="156" t="s">
        <v>685</v>
      </c>
      <c r="D472" s="159">
        <v>24642</v>
      </c>
      <c r="E472" s="158">
        <v>1266</v>
      </c>
      <c r="F472" s="156" t="s">
        <v>8</v>
      </c>
      <c r="G472" s="156">
        <v>-50</v>
      </c>
      <c r="H472" s="159">
        <v>42250</v>
      </c>
      <c r="I472" s="156" t="s">
        <v>1854</v>
      </c>
      <c r="J472" s="158" t="s">
        <v>2543</v>
      </c>
      <c r="K472" s="156" t="s">
        <v>2544</v>
      </c>
      <c r="L472" s="156" t="s">
        <v>1886</v>
      </c>
      <c r="M472" s="157" t="s">
        <v>1851</v>
      </c>
      <c r="N472" s="161"/>
    </row>
    <row r="473" spans="1:14" ht="14.1" customHeight="1" thickBot="1" x14ac:dyDescent="0.25">
      <c r="A473" s="158" t="s">
        <v>2569</v>
      </c>
      <c r="B473" s="156" t="s">
        <v>795</v>
      </c>
      <c r="C473" s="156" t="s">
        <v>823</v>
      </c>
      <c r="D473" s="159">
        <v>26864</v>
      </c>
      <c r="E473" s="158">
        <v>1367</v>
      </c>
      <c r="F473" s="156" t="s">
        <v>8</v>
      </c>
      <c r="G473" s="156">
        <v>-50</v>
      </c>
      <c r="H473" s="159">
        <v>42208</v>
      </c>
      <c r="I473" s="156" t="s">
        <v>1854</v>
      </c>
      <c r="J473" s="158" t="s">
        <v>2543</v>
      </c>
      <c r="K473" s="156" t="s">
        <v>2544</v>
      </c>
      <c r="L473" s="156" t="s">
        <v>2570</v>
      </c>
      <c r="M473" s="157" t="s">
        <v>1851</v>
      </c>
      <c r="N473" s="161"/>
    </row>
    <row r="474" spans="1:14" ht="15" customHeight="1" thickBot="1" x14ac:dyDescent="0.25">
      <c r="A474" s="158" t="s">
        <v>2571</v>
      </c>
      <c r="B474" s="156" t="s">
        <v>751</v>
      </c>
      <c r="C474" s="156" t="s">
        <v>130</v>
      </c>
      <c r="D474" s="159">
        <v>22132</v>
      </c>
      <c r="E474" s="158">
        <v>1553</v>
      </c>
      <c r="F474" s="156" t="s">
        <v>10</v>
      </c>
      <c r="G474" s="156">
        <v>-60</v>
      </c>
      <c r="H474" s="159">
        <v>42250</v>
      </c>
      <c r="I474" s="156" t="s">
        <v>1854</v>
      </c>
      <c r="J474" s="158" t="s">
        <v>2543</v>
      </c>
      <c r="K474" s="156" t="s">
        <v>2544</v>
      </c>
      <c r="L474" s="156" t="s">
        <v>2572</v>
      </c>
      <c r="M474" s="157" t="s">
        <v>1851</v>
      </c>
      <c r="N474" s="161"/>
    </row>
    <row r="475" spans="1:14" ht="14.1" customHeight="1" thickBot="1" x14ac:dyDescent="0.25">
      <c r="A475" s="158" t="s">
        <v>2573</v>
      </c>
      <c r="B475" s="156" t="s">
        <v>801</v>
      </c>
      <c r="C475" s="156" t="s">
        <v>833</v>
      </c>
      <c r="D475" s="159">
        <v>18670</v>
      </c>
      <c r="E475" s="158">
        <v>1269</v>
      </c>
      <c r="F475" s="156" t="s">
        <v>27</v>
      </c>
      <c r="G475" s="156">
        <v>-70</v>
      </c>
      <c r="H475" s="159">
        <v>42250</v>
      </c>
      <c r="I475" s="156" t="s">
        <v>1854</v>
      </c>
      <c r="J475" s="158" t="s">
        <v>2543</v>
      </c>
      <c r="K475" s="156" t="s">
        <v>2544</v>
      </c>
      <c r="L475" s="156" t="s">
        <v>2574</v>
      </c>
      <c r="M475" s="157" t="s">
        <v>1851</v>
      </c>
      <c r="N475" s="161"/>
    </row>
    <row r="476" spans="1:14" ht="14.1" customHeight="1" thickBot="1" x14ac:dyDescent="0.25">
      <c r="A476" s="158" t="s">
        <v>3542</v>
      </c>
      <c r="B476" s="156" t="s">
        <v>90</v>
      </c>
      <c r="C476" s="156" t="s">
        <v>3254</v>
      </c>
      <c r="D476" s="159">
        <v>38936</v>
      </c>
      <c r="E476" s="158">
        <v>500</v>
      </c>
      <c r="F476" s="156" t="s">
        <v>36</v>
      </c>
      <c r="G476" s="156">
        <v>-11</v>
      </c>
      <c r="H476" s="159">
        <v>42259</v>
      </c>
      <c r="I476" s="156" t="s">
        <v>1854</v>
      </c>
      <c r="J476" s="158" t="s">
        <v>1920</v>
      </c>
      <c r="K476" s="156" t="s">
        <v>1919</v>
      </c>
      <c r="L476" s="161"/>
      <c r="M476" s="157" t="s">
        <v>1851</v>
      </c>
      <c r="N476" s="161"/>
    </row>
    <row r="477" spans="1:14" ht="14.1" customHeight="1" thickBot="1" x14ac:dyDescent="0.25">
      <c r="A477" s="158" t="s">
        <v>3543</v>
      </c>
      <c r="B477" s="156" t="s">
        <v>2639</v>
      </c>
      <c r="C477" s="156" t="s">
        <v>3196</v>
      </c>
      <c r="D477" s="159">
        <v>38369</v>
      </c>
      <c r="E477" s="158">
        <v>500</v>
      </c>
      <c r="F477" s="156" t="s">
        <v>18</v>
      </c>
      <c r="G477" s="156">
        <v>-11</v>
      </c>
      <c r="H477" s="159">
        <v>42264</v>
      </c>
      <c r="I477" s="156" t="s">
        <v>1854</v>
      </c>
      <c r="J477" s="158" t="s">
        <v>1920</v>
      </c>
      <c r="K477" s="156" t="s">
        <v>1919</v>
      </c>
      <c r="L477" s="161"/>
      <c r="M477" s="157" t="s">
        <v>1851</v>
      </c>
      <c r="N477" s="161"/>
    </row>
    <row r="478" spans="1:14" ht="15" customHeight="1" thickBot="1" x14ac:dyDescent="0.25">
      <c r="A478" s="158" t="s">
        <v>1933</v>
      </c>
      <c r="B478" s="156" t="s">
        <v>492</v>
      </c>
      <c r="C478" s="156" t="s">
        <v>469</v>
      </c>
      <c r="D478" s="159">
        <v>37645</v>
      </c>
      <c r="E478" s="158">
        <v>629</v>
      </c>
      <c r="F478" s="156" t="s">
        <v>17</v>
      </c>
      <c r="G478" s="156">
        <v>-13</v>
      </c>
      <c r="H478" s="159">
        <v>42259</v>
      </c>
      <c r="I478" s="156" t="s">
        <v>1854</v>
      </c>
      <c r="J478" s="158" t="s">
        <v>1920</v>
      </c>
      <c r="K478" s="156" t="s">
        <v>1919</v>
      </c>
      <c r="L478" s="156" t="s">
        <v>1932</v>
      </c>
      <c r="M478" s="157" t="s">
        <v>1851</v>
      </c>
      <c r="N478" s="161"/>
    </row>
    <row r="479" spans="1:14" ht="14.1" customHeight="1" thickBot="1" x14ac:dyDescent="0.25">
      <c r="A479" s="158" t="s">
        <v>3544</v>
      </c>
      <c r="B479" s="156" t="s">
        <v>765</v>
      </c>
      <c r="C479" s="156" t="s">
        <v>820</v>
      </c>
      <c r="D479" s="159">
        <v>36865</v>
      </c>
      <c r="E479" s="158">
        <v>598</v>
      </c>
      <c r="F479" s="156" t="s">
        <v>16</v>
      </c>
      <c r="G479" s="156">
        <v>-16</v>
      </c>
      <c r="H479" s="159">
        <v>42259</v>
      </c>
      <c r="I479" s="156" t="s">
        <v>1854</v>
      </c>
      <c r="J479" s="158" t="s">
        <v>1920</v>
      </c>
      <c r="K479" s="156" t="s">
        <v>1919</v>
      </c>
      <c r="L479" s="156" t="s">
        <v>3545</v>
      </c>
      <c r="M479" s="157" t="s">
        <v>1851</v>
      </c>
      <c r="N479" s="161"/>
    </row>
    <row r="480" spans="1:14" ht="14.1" customHeight="1" thickBot="1" x14ac:dyDescent="0.25">
      <c r="A480" s="158" t="s">
        <v>1931</v>
      </c>
      <c r="B480" s="156" t="s">
        <v>492</v>
      </c>
      <c r="C480" s="156" t="s">
        <v>821</v>
      </c>
      <c r="D480" s="159">
        <v>36800</v>
      </c>
      <c r="E480" s="158">
        <v>678</v>
      </c>
      <c r="F480" s="156" t="s">
        <v>16</v>
      </c>
      <c r="G480" s="156">
        <v>-16</v>
      </c>
      <c r="H480" s="159">
        <v>42259</v>
      </c>
      <c r="I480" s="156" t="s">
        <v>1854</v>
      </c>
      <c r="J480" s="158" t="s">
        <v>1920</v>
      </c>
      <c r="K480" s="156" t="s">
        <v>1919</v>
      </c>
      <c r="L480" s="156" t="s">
        <v>1930</v>
      </c>
      <c r="M480" s="157" t="s">
        <v>1851</v>
      </c>
      <c r="N480" s="161"/>
    </row>
    <row r="481" spans="1:14" ht="15" customHeight="1" thickBot="1" x14ac:dyDescent="0.25">
      <c r="A481" s="158" t="s">
        <v>1929</v>
      </c>
      <c r="B481" s="156" t="s">
        <v>785</v>
      </c>
      <c r="C481" s="156" t="s">
        <v>127</v>
      </c>
      <c r="D481" s="159">
        <v>36370</v>
      </c>
      <c r="E481" s="158">
        <v>844</v>
      </c>
      <c r="F481" s="156" t="s">
        <v>21</v>
      </c>
      <c r="G481" s="156">
        <v>-17</v>
      </c>
      <c r="H481" s="159">
        <v>42259</v>
      </c>
      <c r="I481" s="156" t="s">
        <v>1854</v>
      </c>
      <c r="J481" s="158" t="s">
        <v>1920</v>
      </c>
      <c r="K481" s="156" t="s">
        <v>1919</v>
      </c>
      <c r="L481" s="156" t="s">
        <v>1928</v>
      </c>
      <c r="M481" s="157" t="s">
        <v>1851</v>
      </c>
      <c r="N481" s="161"/>
    </row>
    <row r="482" spans="1:14" ht="14.1" customHeight="1" thickBot="1" x14ac:dyDescent="0.25">
      <c r="A482" s="158" t="s">
        <v>1927</v>
      </c>
      <c r="B482" s="156" t="s">
        <v>805</v>
      </c>
      <c r="C482" s="156" t="s">
        <v>29</v>
      </c>
      <c r="D482" s="159">
        <v>36176</v>
      </c>
      <c r="E482" s="158">
        <v>678</v>
      </c>
      <c r="F482" s="156" t="s">
        <v>21</v>
      </c>
      <c r="G482" s="156">
        <v>-17</v>
      </c>
      <c r="H482" s="159">
        <v>42259</v>
      </c>
      <c r="I482" s="156" t="s">
        <v>1854</v>
      </c>
      <c r="J482" s="158" t="s">
        <v>1920</v>
      </c>
      <c r="K482" s="156" t="s">
        <v>1919</v>
      </c>
      <c r="L482" s="156" t="s">
        <v>1926</v>
      </c>
      <c r="M482" s="157" t="s">
        <v>1851</v>
      </c>
      <c r="N482" s="161"/>
    </row>
    <row r="483" spans="1:14" ht="14.1" customHeight="1" thickBot="1" x14ac:dyDescent="0.25">
      <c r="A483" s="158" t="s">
        <v>1925</v>
      </c>
      <c r="B483" s="156" t="s">
        <v>812</v>
      </c>
      <c r="C483" s="156" t="s">
        <v>13</v>
      </c>
      <c r="D483" s="159">
        <v>36279</v>
      </c>
      <c r="E483" s="158">
        <v>500</v>
      </c>
      <c r="F483" s="156" t="s">
        <v>21</v>
      </c>
      <c r="G483" s="156">
        <v>-17</v>
      </c>
      <c r="H483" s="159">
        <v>42263</v>
      </c>
      <c r="I483" s="156" t="s">
        <v>1854</v>
      </c>
      <c r="J483" s="158" t="s">
        <v>1920</v>
      </c>
      <c r="K483" s="156" t="s">
        <v>1919</v>
      </c>
      <c r="L483" s="156" t="s">
        <v>1924</v>
      </c>
      <c r="M483" s="157" t="s">
        <v>1851</v>
      </c>
      <c r="N483" s="161"/>
    </row>
    <row r="484" spans="1:14" ht="14.1" customHeight="1" thickBot="1" x14ac:dyDescent="0.25">
      <c r="A484" s="158" t="s">
        <v>1923</v>
      </c>
      <c r="B484" s="156" t="s">
        <v>752</v>
      </c>
      <c r="C484" s="156" t="s">
        <v>352</v>
      </c>
      <c r="D484" s="159">
        <v>27746</v>
      </c>
      <c r="E484" s="158">
        <v>1208</v>
      </c>
      <c r="F484" s="156" t="s">
        <v>8</v>
      </c>
      <c r="G484" s="156">
        <v>-50</v>
      </c>
      <c r="H484" s="159">
        <v>42208</v>
      </c>
      <c r="I484" s="156" t="s">
        <v>1854</v>
      </c>
      <c r="J484" s="158" t="s">
        <v>1920</v>
      </c>
      <c r="K484" s="156" t="s">
        <v>1919</v>
      </c>
      <c r="L484" s="156" t="s">
        <v>1922</v>
      </c>
      <c r="M484" s="157" t="s">
        <v>1851</v>
      </c>
      <c r="N484" s="161"/>
    </row>
    <row r="485" spans="1:14" ht="15" customHeight="1" thickBot="1" x14ac:dyDescent="0.25">
      <c r="A485" s="158" t="s">
        <v>1921</v>
      </c>
      <c r="B485" s="156" t="s">
        <v>1848</v>
      </c>
      <c r="C485" s="156" t="s">
        <v>423</v>
      </c>
      <c r="D485" s="159">
        <v>22594</v>
      </c>
      <c r="E485" s="158">
        <v>1094</v>
      </c>
      <c r="F485" s="156" t="s">
        <v>10</v>
      </c>
      <c r="G485" s="156">
        <v>-60</v>
      </c>
      <c r="H485" s="159">
        <v>42257</v>
      </c>
      <c r="I485" s="156" t="s">
        <v>1854</v>
      </c>
      <c r="J485" s="158" t="s">
        <v>1920</v>
      </c>
      <c r="K485" s="156" t="s">
        <v>1919</v>
      </c>
      <c r="L485" s="161"/>
      <c r="M485" s="157" t="s">
        <v>1851</v>
      </c>
      <c r="N485" s="161"/>
    </row>
    <row r="486" spans="1:14" ht="14.1" customHeight="1" thickBot="1" x14ac:dyDescent="0.25">
      <c r="A486" s="158" t="s">
        <v>1195</v>
      </c>
      <c r="B486" s="156" t="s">
        <v>717</v>
      </c>
      <c r="C486" s="156" t="s">
        <v>876</v>
      </c>
      <c r="D486" s="159">
        <v>39627</v>
      </c>
      <c r="E486" s="158">
        <v>500</v>
      </c>
      <c r="F486" s="156" t="s">
        <v>40</v>
      </c>
      <c r="G486" s="156">
        <v>-11</v>
      </c>
      <c r="H486" s="159">
        <v>42256</v>
      </c>
      <c r="I486" s="156" t="s">
        <v>1854</v>
      </c>
      <c r="J486" s="158" t="s">
        <v>1895</v>
      </c>
      <c r="K486" s="156" t="s">
        <v>1894</v>
      </c>
      <c r="L486" s="161"/>
      <c r="M486" s="157" t="s">
        <v>1851</v>
      </c>
      <c r="N486" s="160">
        <v>42260</v>
      </c>
    </row>
    <row r="487" spans="1:14" ht="14.1" customHeight="1" thickBot="1" x14ac:dyDescent="0.25">
      <c r="A487" s="158" t="s">
        <v>1203</v>
      </c>
      <c r="B487" s="156" t="s">
        <v>177</v>
      </c>
      <c r="C487" s="156" t="s">
        <v>342</v>
      </c>
      <c r="D487" s="159">
        <v>39481</v>
      </c>
      <c r="E487" s="158">
        <v>500</v>
      </c>
      <c r="F487" s="156" t="s">
        <v>40</v>
      </c>
      <c r="G487" s="156">
        <v>-11</v>
      </c>
      <c r="H487" s="159">
        <v>42256</v>
      </c>
      <c r="I487" s="156" t="s">
        <v>1854</v>
      </c>
      <c r="J487" s="158" t="s">
        <v>1895</v>
      </c>
      <c r="K487" s="156" t="s">
        <v>1894</v>
      </c>
      <c r="L487" s="161"/>
      <c r="M487" s="157" t="s">
        <v>1851</v>
      </c>
      <c r="N487" s="160">
        <v>42263</v>
      </c>
    </row>
    <row r="488" spans="1:14" ht="15" customHeight="1" thickBot="1" x14ac:dyDescent="0.25">
      <c r="A488" s="158" t="s">
        <v>3546</v>
      </c>
      <c r="B488" s="156" t="s">
        <v>3259</v>
      </c>
      <c r="C488" s="156" t="s">
        <v>826</v>
      </c>
      <c r="D488" s="159">
        <v>38787</v>
      </c>
      <c r="E488" s="158">
        <v>500</v>
      </c>
      <c r="F488" s="156" t="s">
        <v>36</v>
      </c>
      <c r="G488" s="156">
        <v>-11</v>
      </c>
      <c r="H488" s="159">
        <v>42269</v>
      </c>
      <c r="I488" s="156" t="s">
        <v>1854</v>
      </c>
      <c r="J488" s="158" t="s">
        <v>1895</v>
      </c>
      <c r="K488" s="156" t="s">
        <v>1894</v>
      </c>
      <c r="L488" s="161"/>
      <c r="M488" s="157" t="s">
        <v>1851</v>
      </c>
      <c r="N488" s="160">
        <v>42276</v>
      </c>
    </row>
    <row r="489" spans="1:14" ht="14.1" customHeight="1" thickBot="1" x14ac:dyDescent="0.25">
      <c r="A489" s="158" t="s">
        <v>1918</v>
      </c>
      <c r="B489" s="156" t="s">
        <v>700</v>
      </c>
      <c r="C489" s="156" t="s">
        <v>699</v>
      </c>
      <c r="D489" s="159">
        <v>38494</v>
      </c>
      <c r="E489" s="158">
        <v>934</v>
      </c>
      <c r="F489" s="156" t="s">
        <v>18</v>
      </c>
      <c r="G489" s="156">
        <v>-11</v>
      </c>
      <c r="H489" s="159">
        <v>42256</v>
      </c>
      <c r="I489" s="156" t="s">
        <v>1854</v>
      </c>
      <c r="J489" s="158" t="s">
        <v>1895</v>
      </c>
      <c r="K489" s="156" t="s">
        <v>1894</v>
      </c>
      <c r="L489" s="156" t="s">
        <v>1917</v>
      </c>
      <c r="M489" s="157" t="s">
        <v>1851</v>
      </c>
      <c r="N489" s="160">
        <v>42260</v>
      </c>
    </row>
    <row r="490" spans="1:14" ht="14.1" customHeight="1" thickBot="1" x14ac:dyDescent="0.25">
      <c r="A490" s="158" t="s">
        <v>1916</v>
      </c>
      <c r="B490" s="156" t="s">
        <v>704</v>
      </c>
      <c r="C490" s="156" t="s">
        <v>703</v>
      </c>
      <c r="D490" s="159">
        <v>38158</v>
      </c>
      <c r="E490" s="158">
        <v>850</v>
      </c>
      <c r="F490" s="156" t="s">
        <v>15</v>
      </c>
      <c r="G490" s="156">
        <v>-12</v>
      </c>
      <c r="H490" s="159">
        <v>42254</v>
      </c>
      <c r="I490" s="156" t="s">
        <v>1854</v>
      </c>
      <c r="J490" s="158" t="s">
        <v>1895</v>
      </c>
      <c r="K490" s="156" t="s">
        <v>1894</v>
      </c>
      <c r="L490" s="156" t="s">
        <v>1915</v>
      </c>
      <c r="M490" s="157" t="s">
        <v>1851</v>
      </c>
      <c r="N490" s="160">
        <v>42260</v>
      </c>
    </row>
    <row r="491" spans="1:14" ht="14.1" customHeight="1" thickBot="1" x14ac:dyDescent="0.25">
      <c r="A491" s="158" t="s">
        <v>1914</v>
      </c>
      <c r="B491" s="156" t="s">
        <v>383</v>
      </c>
      <c r="C491" s="156" t="s">
        <v>26</v>
      </c>
      <c r="D491" s="159">
        <v>38022</v>
      </c>
      <c r="E491" s="158">
        <v>761</v>
      </c>
      <c r="F491" s="156" t="s">
        <v>15</v>
      </c>
      <c r="G491" s="156">
        <v>-12</v>
      </c>
      <c r="H491" s="159">
        <v>42256</v>
      </c>
      <c r="I491" s="156" t="s">
        <v>1854</v>
      </c>
      <c r="J491" s="158" t="s">
        <v>1895</v>
      </c>
      <c r="K491" s="156" t="s">
        <v>1894</v>
      </c>
      <c r="L491" s="156" t="s">
        <v>1913</v>
      </c>
      <c r="M491" s="157" t="s">
        <v>1851</v>
      </c>
      <c r="N491" s="160">
        <v>42260</v>
      </c>
    </row>
    <row r="492" spans="1:14" ht="15" customHeight="1" thickBot="1" x14ac:dyDescent="0.25">
      <c r="A492" s="158" t="s">
        <v>1912</v>
      </c>
      <c r="B492" s="156" t="s">
        <v>713</v>
      </c>
      <c r="C492" s="156" t="s">
        <v>142</v>
      </c>
      <c r="D492" s="159">
        <v>37947</v>
      </c>
      <c r="E492" s="158">
        <v>676</v>
      </c>
      <c r="F492" s="156" t="s">
        <v>17</v>
      </c>
      <c r="G492" s="156">
        <v>-13</v>
      </c>
      <c r="H492" s="159">
        <v>42254</v>
      </c>
      <c r="I492" s="156" t="s">
        <v>1854</v>
      </c>
      <c r="J492" s="158" t="s">
        <v>1895</v>
      </c>
      <c r="K492" s="156" t="s">
        <v>1894</v>
      </c>
      <c r="L492" s="156" t="s">
        <v>1911</v>
      </c>
      <c r="M492" s="157" t="s">
        <v>1851</v>
      </c>
      <c r="N492" s="160">
        <v>42260</v>
      </c>
    </row>
    <row r="493" spans="1:14" ht="14.1" customHeight="1" thickBot="1" x14ac:dyDescent="0.25">
      <c r="A493" s="158" t="s">
        <v>1910</v>
      </c>
      <c r="B493" s="156" t="s">
        <v>712</v>
      </c>
      <c r="C493" s="156" t="s">
        <v>543</v>
      </c>
      <c r="D493" s="159">
        <v>37700</v>
      </c>
      <c r="E493" s="158">
        <v>644</v>
      </c>
      <c r="F493" s="156" t="s">
        <v>17</v>
      </c>
      <c r="G493" s="156">
        <v>-13</v>
      </c>
      <c r="H493" s="159">
        <v>42254</v>
      </c>
      <c r="I493" s="156" t="s">
        <v>1854</v>
      </c>
      <c r="J493" s="158" t="s">
        <v>1895</v>
      </c>
      <c r="K493" s="156" t="s">
        <v>1894</v>
      </c>
      <c r="L493" s="156" t="s">
        <v>1909</v>
      </c>
      <c r="M493" s="157" t="s">
        <v>1851</v>
      </c>
      <c r="N493" s="160">
        <v>42260</v>
      </c>
    </row>
    <row r="494" spans="1:14" ht="13.5" thickBot="1" x14ac:dyDescent="0.25">
      <c r="A494" s="158" t="s">
        <v>1908</v>
      </c>
      <c r="B494" s="156" t="s">
        <v>717</v>
      </c>
      <c r="C494" s="156" t="s">
        <v>1907</v>
      </c>
      <c r="D494" s="159">
        <v>37833</v>
      </c>
      <c r="E494" s="158">
        <v>543</v>
      </c>
      <c r="F494" s="156" t="s">
        <v>17</v>
      </c>
      <c r="G494" s="156">
        <v>-13</v>
      </c>
      <c r="H494" s="159">
        <v>42256</v>
      </c>
      <c r="I494" s="156" t="s">
        <v>1854</v>
      </c>
      <c r="J494" s="158" t="s">
        <v>1895</v>
      </c>
      <c r="K494" s="156" t="s">
        <v>1894</v>
      </c>
      <c r="L494" s="156" t="s">
        <v>1906</v>
      </c>
      <c r="M494" s="157" t="s">
        <v>1851</v>
      </c>
      <c r="N494" s="160">
        <v>42260</v>
      </c>
    </row>
    <row r="495" spans="1:14" ht="13.5" thickBot="1" x14ac:dyDescent="0.25">
      <c r="A495" s="158" t="s">
        <v>1200</v>
      </c>
      <c r="B495" s="156" t="s">
        <v>1199</v>
      </c>
      <c r="C495" s="156" t="s">
        <v>889</v>
      </c>
      <c r="D495" s="159">
        <v>37629</v>
      </c>
      <c r="E495" s="158">
        <v>500</v>
      </c>
      <c r="F495" s="156" t="s">
        <v>17</v>
      </c>
      <c r="G495" s="156">
        <v>-13</v>
      </c>
      <c r="H495" s="159">
        <v>42255</v>
      </c>
      <c r="I495" s="156" t="s">
        <v>1854</v>
      </c>
      <c r="J495" s="158" t="s">
        <v>1895</v>
      </c>
      <c r="K495" s="156" t="s">
        <v>1894</v>
      </c>
      <c r="L495" s="161"/>
      <c r="M495" s="157" t="s">
        <v>1851</v>
      </c>
      <c r="N495" s="160">
        <v>42260</v>
      </c>
    </row>
    <row r="496" spans="1:14" ht="13.5" thickBot="1" x14ac:dyDescent="0.25">
      <c r="A496" s="158" t="s">
        <v>3547</v>
      </c>
      <c r="B496" s="156" t="s">
        <v>3319</v>
      </c>
      <c r="C496" s="156" t="s">
        <v>173</v>
      </c>
      <c r="D496" s="159">
        <v>37670</v>
      </c>
      <c r="E496" s="158">
        <v>500</v>
      </c>
      <c r="F496" s="156" t="s">
        <v>17</v>
      </c>
      <c r="G496" s="156">
        <v>-13</v>
      </c>
      <c r="H496" s="159">
        <v>42276</v>
      </c>
      <c r="I496" s="156" t="s">
        <v>1854</v>
      </c>
      <c r="J496" s="158" t="s">
        <v>1895</v>
      </c>
      <c r="K496" s="156" t="s">
        <v>1894</v>
      </c>
      <c r="L496" s="161"/>
      <c r="M496" s="157" t="s">
        <v>1851</v>
      </c>
      <c r="N496" s="160">
        <v>42276</v>
      </c>
    </row>
    <row r="497" spans="1:14" ht="13.5" thickBot="1" x14ac:dyDescent="0.25">
      <c r="A497" s="158" t="s">
        <v>1209</v>
      </c>
      <c r="B497" s="156" t="s">
        <v>1208</v>
      </c>
      <c r="C497" s="156" t="s">
        <v>9</v>
      </c>
      <c r="D497" s="159">
        <v>37368</v>
      </c>
      <c r="E497" s="158">
        <v>565</v>
      </c>
      <c r="F497" s="156" t="s">
        <v>24</v>
      </c>
      <c r="G497" s="156">
        <v>-14</v>
      </c>
      <c r="H497" s="159">
        <v>42256</v>
      </c>
      <c r="I497" s="156" t="s">
        <v>1854</v>
      </c>
      <c r="J497" s="158" t="s">
        <v>1895</v>
      </c>
      <c r="K497" s="156" t="s">
        <v>1894</v>
      </c>
      <c r="L497" s="161"/>
      <c r="M497" s="157" t="s">
        <v>1851</v>
      </c>
      <c r="N497" s="160">
        <v>42263</v>
      </c>
    </row>
    <row r="498" spans="1:14" ht="13.5" thickBot="1" x14ac:dyDescent="0.25">
      <c r="A498" s="158" t="s">
        <v>1905</v>
      </c>
      <c r="B498" s="156" t="s">
        <v>720</v>
      </c>
      <c r="C498" s="156" t="s">
        <v>142</v>
      </c>
      <c r="D498" s="159">
        <v>37107</v>
      </c>
      <c r="E498" s="158">
        <v>1000</v>
      </c>
      <c r="F498" s="156" t="s">
        <v>14</v>
      </c>
      <c r="G498" s="156">
        <v>-15</v>
      </c>
      <c r="H498" s="159">
        <v>42254</v>
      </c>
      <c r="I498" s="156" t="s">
        <v>1854</v>
      </c>
      <c r="J498" s="158" t="s">
        <v>1895</v>
      </c>
      <c r="K498" s="156" t="s">
        <v>1894</v>
      </c>
      <c r="L498" s="156" t="s">
        <v>1904</v>
      </c>
      <c r="M498" s="157" t="s">
        <v>1851</v>
      </c>
      <c r="N498" s="160">
        <v>42260</v>
      </c>
    </row>
    <row r="499" spans="1:14" ht="13.5" thickBot="1" x14ac:dyDescent="0.25">
      <c r="A499" s="158" t="s">
        <v>1903</v>
      </c>
      <c r="B499" s="156" t="s">
        <v>712</v>
      </c>
      <c r="C499" s="156" t="s">
        <v>873</v>
      </c>
      <c r="D499" s="159">
        <v>36659</v>
      </c>
      <c r="E499" s="158">
        <v>597</v>
      </c>
      <c r="F499" s="156" t="s">
        <v>16</v>
      </c>
      <c r="G499" s="156">
        <v>-16</v>
      </c>
      <c r="H499" s="159">
        <v>42254</v>
      </c>
      <c r="I499" s="156" t="s">
        <v>1854</v>
      </c>
      <c r="J499" s="158" t="s">
        <v>1895</v>
      </c>
      <c r="K499" s="156" t="s">
        <v>1894</v>
      </c>
      <c r="L499" s="156" t="s">
        <v>1902</v>
      </c>
      <c r="M499" s="157" t="s">
        <v>1851</v>
      </c>
      <c r="N499" s="160">
        <v>42260</v>
      </c>
    </row>
    <row r="500" spans="1:14" ht="13.5" thickBot="1" x14ac:dyDescent="0.25">
      <c r="A500" s="158" t="s">
        <v>1901</v>
      </c>
      <c r="B500" s="156" t="s">
        <v>732</v>
      </c>
      <c r="C500" s="156" t="s">
        <v>568</v>
      </c>
      <c r="D500" s="159">
        <v>36752</v>
      </c>
      <c r="E500" s="158">
        <v>561</v>
      </c>
      <c r="F500" s="156" t="s">
        <v>16</v>
      </c>
      <c r="G500" s="156">
        <v>-16</v>
      </c>
      <c r="H500" s="159">
        <v>42256</v>
      </c>
      <c r="I500" s="156" t="s">
        <v>1854</v>
      </c>
      <c r="J500" s="158" t="s">
        <v>1895</v>
      </c>
      <c r="K500" s="156" t="s">
        <v>1894</v>
      </c>
      <c r="L500" s="156" t="s">
        <v>1900</v>
      </c>
      <c r="M500" s="157" t="s">
        <v>1851</v>
      </c>
      <c r="N500" s="160">
        <v>42260</v>
      </c>
    </row>
    <row r="501" spans="1:14" ht="13.5" thickBot="1" x14ac:dyDescent="0.25">
      <c r="A501" s="158" t="s">
        <v>1899</v>
      </c>
      <c r="B501" s="156" t="s">
        <v>730</v>
      </c>
      <c r="C501" s="156" t="s">
        <v>729</v>
      </c>
      <c r="D501" s="159">
        <v>36855</v>
      </c>
      <c r="E501" s="158">
        <v>774</v>
      </c>
      <c r="F501" s="156" t="s">
        <v>16</v>
      </c>
      <c r="G501" s="156">
        <v>-16</v>
      </c>
      <c r="H501" s="159">
        <v>42256</v>
      </c>
      <c r="I501" s="156" t="s">
        <v>1854</v>
      </c>
      <c r="J501" s="158" t="s">
        <v>1895</v>
      </c>
      <c r="K501" s="156" t="s">
        <v>1894</v>
      </c>
      <c r="L501" s="156" t="s">
        <v>1898</v>
      </c>
      <c r="M501" s="157" t="s">
        <v>1851</v>
      </c>
      <c r="N501" s="160">
        <v>42260</v>
      </c>
    </row>
    <row r="502" spans="1:14" ht="13.5" thickBot="1" x14ac:dyDescent="0.25">
      <c r="A502" s="158" t="s">
        <v>1897</v>
      </c>
      <c r="B502" s="156" t="s">
        <v>738</v>
      </c>
      <c r="C502" s="156" t="s">
        <v>298</v>
      </c>
      <c r="D502" s="159">
        <v>36457</v>
      </c>
      <c r="E502" s="158">
        <v>844</v>
      </c>
      <c r="F502" s="156" t="s">
        <v>21</v>
      </c>
      <c r="G502" s="156">
        <v>-17</v>
      </c>
      <c r="H502" s="159">
        <v>42255</v>
      </c>
      <c r="I502" s="156" t="s">
        <v>1854</v>
      </c>
      <c r="J502" s="158" t="s">
        <v>1895</v>
      </c>
      <c r="K502" s="156" t="s">
        <v>1894</v>
      </c>
      <c r="L502" s="156" t="s">
        <v>1896</v>
      </c>
      <c r="M502" s="157" t="s">
        <v>1851</v>
      </c>
      <c r="N502" s="160">
        <v>42260</v>
      </c>
    </row>
    <row r="503" spans="1:14" ht="13.5" thickBot="1" x14ac:dyDescent="0.25">
      <c r="A503" s="158" t="s">
        <v>3548</v>
      </c>
      <c r="B503" s="156" t="s">
        <v>732</v>
      </c>
      <c r="C503" s="156" t="s">
        <v>7</v>
      </c>
      <c r="D503" s="159">
        <v>25994</v>
      </c>
      <c r="E503" s="158">
        <v>1199</v>
      </c>
      <c r="F503" s="156" t="s">
        <v>8</v>
      </c>
      <c r="G503" s="156">
        <v>-50</v>
      </c>
      <c r="H503" s="159">
        <v>42256</v>
      </c>
      <c r="I503" s="156" t="s">
        <v>1854</v>
      </c>
      <c r="J503" s="158" t="s">
        <v>1895</v>
      </c>
      <c r="K503" s="156" t="s">
        <v>1894</v>
      </c>
      <c r="L503" s="161"/>
      <c r="M503" s="157" t="s">
        <v>1851</v>
      </c>
      <c r="N503" s="160">
        <v>42273</v>
      </c>
    </row>
    <row r="504" spans="1:14" ht="13.5" thickBot="1" x14ac:dyDescent="0.25">
      <c r="A504" s="158" t="s">
        <v>1205</v>
      </c>
      <c r="B504" s="156" t="s">
        <v>1204</v>
      </c>
      <c r="C504" s="156" t="s">
        <v>115</v>
      </c>
      <c r="D504" s="159">
        <v>27165</v>
      </c>
      <c r="E504" s="158">
        <v>1477</v>
      </c>
      <c r="F504" s="156" t="s">
        <v>8</v>
      </c>
      <c r="G504" s="156">
        <v>-50</v>
      </c>
      <c r="H504" s="159">
        <v>42254</v>
      </c>
      <c r="I504" s="156" t="s">
        <v>1854</v>
      </c>
      <c r="J504" s="158" t="s">
        <v>1895</v>
      </c>
      <c r="K504" s="156" t="s">
        <v>1894</v>
      </c>
      <c r="L504" s="161"/>
      <c r="M504" s="157" t="s">
        <v>1851</v>
      </c>
      <c r="N504" s="160">
        <v>42260</v>
      </c>
    </row>
    <row r="505" spans="1:14" ht="13.5" thickBot="1" x14ac:dyDescent="0.25">
      <c r="A505" s="158" t="s">
        <v>1198</v>
      </c>
      <c r="B505" s="156" t="s">
        <v>1197</v>
      </c>
      <c r="C505" s="156" t="s">
        <v>1196</v>
      </c>
      <c r="D505" s="159">
        <v>22974</v>
      </c>
      <c r="E505" s="158">
        <v>1335</v>
      </c>
      <c r="F505" s="156" t="s">
        <v>10</v>
      </c>
      <c r="G505" s="156">
        <v>-60</v>
      </c>
      <c r="H505" s="159">
        <v>42208</v>
      </c>
      <c r="I505" s="156" t="s">
        <v>1854</v>
      </c>
      <c r="J505" s="158" t="s">
        <v>1895</v>
      </c>
      <c r="K505" s="156" t="s">
        <v>1894</v>
      </c>
      <c r="L505" s="161"/>
      <c r="M505" s="157" t="s">
        <v>1851</v>
      </c>
      <c r="N505" s="160">
        <v>42260</v>
      </c>
    </row>
    <row r="506" spans="1:14" ht="13.5" thickBot="1" x14ac:dyDescent="0.25">
      <c r="A506" s="158" t="s">
        <v>2813</v>
      </c>
      <c r="B506" s="156" t="s">
        <v>728</v>
      </c>
      <c r="C506" s="156" t="s">
        <v>727</v>
      </c>
      <c r="D506" s="159">
        <v>37084</v>
      </c>
      <c r="E506" s="158">
        <v>742</v>
      </c>
      <c r="F506" s="156" t="s">
        <v>14</v>
      </c>
      <c r="G506" s="156">
        <v>-15</v>
      </c>
      <c r="H506" s="159">
        <v>42265</v>
      </c>
      <c r="I506" s="156" t="s">
        <v>1854</v>
      </c>
      <c r="J506" s="158" t="s">
        <v>2814</v>
      </c>
      <c r="K506" s="156" t="s">
        <v>2815</v>
      </c>
      <c r="L506" s="156" t="s">
        <v>2816</v>
      </c>
      <c r="M506" s="157" t="s">
        <v>1851</v>
      </c>
      <c r="N506" s="160">
        <v>42265</v>
      </c>
    </row>
    <row r="507" spans="1:14" ht="13.5" thickBot="1" x14ac:dyDescent="0.25">
      <c r="A507" s="158" t="s">
        <v>2817</v>
      </c>
      <c r="B507" s="156" t="s">
        <v>724</v>
      </c>
      <c r="C507" s="156" t="s">
        <v>723</v>
      </c>
      <c r="D507" s="159">
        <v>36810</v>
      </c>
      <c r="E507" s="158">
        <v>636</v>
      </c>
      <c r="F507" s="156" t="s">
        <v>16</v>
      </c>
      <c r="G507" s="156">
        <v>-16</v>
      </c>
      <c r="H507" s="159">
        <v>42258</v>
      </c>
      <c r="I507" s="156" t="s">
        <v>1854</v>
      </c>
      <c r="J507" s="158" t="s">
        <v>2814</v>
      </c>
      <c r="K507" s="156" t="s">
        <v>2815</v>
      </c>
      <c r="L507" s="156" t="s">
        <v>2818</v>
      </c>
      <c r="M507" s="157" t="s">
        <v>1851</v>
      </c>
      <c r="N507" s="160">
        <v>42265</v>
      </c>
    </row>
    <row r="508" spans="1:14" ht="13.5" thickBot="1" x14ac:dyDescent="0.25">
      <c r="A508" s="158" t="s">
        <v>2819</v>
      </c>
      <c r="B508" s="156" t="s">
        <v>731</v>
      </c>
      <c r="C508" s="156" t="s">
        <v>35</v>
      </c>
      <c r="D508" s="159">
        <v>36824</v>
      </c>
      <c r="E508" s="158">
        <v>711</v>
      </c>
      <c r="F508" s="156" t="s">
        <v>16</v>
      </c>
      <c r="G508" s="156">
        <v>-16</v>
      </c>
      <c r="H508" s="159">
        <v>42258</v>
      </c>
      <c r="I508" s="156" t="s">
        <v>1854</v>
      </c>
      <c r="J508" s="158" t="s">
        <v>2814</v>
      </c>
      <c r="K508" s="156" t="s">
        <v>2815</v>
      </c>
      <c r="L508" s="156" t="s">
        <v>2820</v>
      </c>
      <c r="M508" s="157" t="s">
        <v>1851</v>
      </c>
      <c r="N508" s="160">
        <v>42265</v>
      </c>
    </row>
    <row r="509" spans="1:14" ht="13.5" thickBot="1" x14ac:dyDescent="0.25">
      <c r="A509" s="158" t="s">
        <v>2821</v>
      </c>
      <c r="B509" s="156" t="s">
        <v>715</v>
      </c>
      <c r="C509" s="156" t="s">
        <v>714</v>
      </c>
      <c r="D509" s="159">
        <v>37709</v>
      </c>
      <c r="E509" s="158">
        <v>711</v>
      </c>
      <c r="F509" s="156" t="s">
        <v>17</v>
      </c>
      <c r="G509" s="156">
        <v>-13</v>
      </c>
      <c r="H509" s="159">
        <v>42243</v>
      </c>
      <c r="I509" s="156" t="s">
        <v>1854</v>
      </c>
      <c r="J509" s="158" t="s">
        <v>2822</v>
      </c>
      <c r="K509" s="156" t="s">
        <v>2823</v>
      </c>
      <c r="L509" s="156" t="s">
        <v>2824</v>
      </c>
      <c r="M509" s="157" t="s">
        <v>1851</v>
      </c>
      <c r="N509" s="161"/>
    </row>
    <row r="510" spans="1:14" ht="13.5" thickBot="1" x14ac:dyDescent="0.25">
      <c r="A510" s="158" t="s">
        <v>2825</v>
      </c>
      <c r="B510" s="156" t="s">
        <v>710</v>
      </c>
      <c r="C510" s="156" t="s">
        <v>340</v>
      </c>
      <c r="D510" s="159">
        <v>37368</v>
      </c>
      <c r="E510" s="158">
        <v>757</v>
      </c>
      <c r="F510" s="156" t="s">
        <v>24</v>
      </c>
      <c r="G510" s="156">
        <v>-14</v>
      </c>
      <c r="H510" s="159">
        <v>42248</v>
      </c>
      <c r="I510" s="156" t="s">
        <v>1854</v>
      </c>
      <c r="J510" s="158" t="s">
        <v>2822</v>
      </c>
      <c r="K510" s="156" t="s">
        <v>2823</v>
      </c>
      <c r="L510" s="156" t="s">
        <v>2826</v>
      </c>
      <c r="M510" s="157" t="s">
        <v>1851</v>
      </c>
      <c r="N510" s="161"/>
    </row>
    <row r="511" spans="1:14" ht="13.5" thickBot="1" x14ac:dyDescent="0.25">
      <c r="A511" s="158" t="s">
        <v>1194</v>
      </c>
      <c r="B511" s="156" t="s">
        <v>1193</v>
      </c>
      <c r="C511" s="156" t="s">
        <v>880</v>
      </c>
      <c r="D511" s="159">
        <v>38226</v>
      </c>
      <c r="E511" s="158">
        <v>533</v>
      </c>
      <c r="F511" s="156" t="s">
        <v>15</v>
      </c>
      <c r="G511" s="156">
        <v>-12</v>
      </c>
      <c r="H511" s="159">
        <v>42250</v>
      </c>
      <c r="I511" s="156" t="s">
        <v>1854</v>
      </c>
      <c r="J511" s="158" t="s">
        <v>1880</v>
      </c>
      <c r="K511" s="156" t="s">
        <v>1879</v>
      </c>
      <c r="L511" s="161"/>
      <c r="M511" s="157" t="s">
        <v>1851</v>
      </c>
      <c r="N511" s="160">
        <v>42263</v>
      </c>
    </row>
    <row r="512" spans="1:14" ht="13.5" thickBot="1" x14ac:dyDescent="0.25">
      <c r="A512" s="158" t="s">
        <v>3549</v>
      </c>
      <c r="B512" s="156" t="s">
        <v>3227</v>
      </c>
      <c r="C512" s="156" t="s">
        <v>340</v>
      </c>
      <c r="D512" s="159">
        <v>35480</v>
      </c>
      <c r="E512" s="158">
        <v>566</v>
      </c>
      <c r="F512" s="156" t="s">
        <v>6</v>
      </c>
      <c r="G512" s="156">
        <v>-19</v>
      </c>
      <c r="H512" s="159">
        <v>42287</v>
      </c>
      <c r="I512" s="156" t="s">
        <v>1854</v>
      </c>
      <c r="J512" s="158" t="s">
        <v>1880</v>
      </c>
      <c r="K512" s="156" t="s">
        <v>1879</v>
      </c>
      <c r="L512" s="156" t="s">
        <v>3550</v>
      </c>
      <c r="M512" s="157" t="s">
        <v>1851</v>
      </c>
      <c r="N512" s="161"/>
    </row>
    <row r="513" spans="1:14" ht="13.5" thickBot="1" x14ac:dyDescent="0.25">
      <c r="A513" s="158" t="s">
        <v>1192</v>
      </c>
      <c r="B513" s="156" t="s">
        <v>1191</v>
      </c>
      <c r="C513" s="156" t="s">
        <v>12</v>
      </c>
      <c r="D513" s="159">
        <v>33840</v>
      </c>
      <c r="E513" s="158">
        <v>931</v>
      </c>
      <c r="F513" s="156" t="s">
        <v>6</v>
      </c>
      <c r="G513" s="156">
        <v>-40</v>
      </c>
      <c r="H513" s="159">
        <v>42250</v>
      </c>
      <c r="I513" s="156" t="s">
        <v>1854</v>
      </c>
      <c r="J513" s="158" t="s">
        <v>1880</v>
      </c>
      <c r="K513" s="156" t="s">
        <v>1879</v>
      </c>
      <c r="L513" s="161"/>
      <c r="M513" s="157" t="s">
        <v>1851</v>
      </c>
      <c r="N513" s="160">
        <v>42263</v>
      </c>
    </row>
    <row r="514" spans="1:14" ht="13.5" thickBot="1" x14ac:dyDescent="0.25">
      <c r="A514" s="158" t="s">
        <v>1893</v>
      </c>
      <c r="B514" s="156" t="s">
        <v>674</v>
      </c>
      <c r="C514" s="156" t="s">
        <v>35</v>
      </c>
      <c r="D514" s="159">
        <v>33841</v>
      </c>
      <c r="E514" s="158">
        <v>1384</v>
      </c>
      <c r="F514" s="156" t="s">
        <v>6</v>
      </c>
      <c r="G514" s="156">
        <v>-40</v>
      </c>
      <c r="H514" s="159">
        <v>42250</v>
      </c>
      <c r="I514" s="156" t="s">
        <v>1854</v>
      </c>
      <c r="J514" s="158" t="s">
        <v>1880</v>
      </c>
      <c r="K514" s="156" t="s">
        <v>1879</v>
      </c>
      <c r="L514" s="156" t="s">
        <v>1892</v>
      </c>
      <c r="M514" s="157" t="s">
        <v>1851</v>
      </c>
      <c r="N514" s="160">
        <v>42263</v>
      </c>
    </row>
    <row r="515" spans="1:14" ht="13.5" thickBot="1" x14ac:dyDescent="0.25">
      <c r="A515" s="158" t="s">
        <v>1891</v>
      </c>
      <c r="B515" s="156" t="s">
        <v>673</v>
      </c>
      <c r="C515" s="156" t="s">
        <v>115</v>
      </c>
      <c r="D515" s="159">
        <v>28405</v>
      </c>
      <c r="E515" s="158">
        <v>1500</v>
      </c>
      <c r="F515" s="156" t="s">
        <v>6</v>
      </c>
      <c r="G515" s="156">
        <v>-40</v>
      </c>
      <c r="H515" s="159">
        <v>42206</v>
      </c>
      <c r="I515" s="156" t="s">
        <v>1854</v>
      </c>
      <c r="J515" s="158" t="s">
        <v>1880</v>
      </c>
      <c r="K515" s="156" t="s">
        <v>1879</v>
      </c>
      <c r="L515" s="156" t="s">
        <v>1890</v>
      </c>
      <c r="M515" s="157" t="s">
        <v>1851</v>
      </c>
      <c r="N515" s="160">
        <v>42263</v>
      </c>
    </row>
    <row r="516" spans="1:14" ht="13.5" thickBot="1" x14ac:dyDescent="0.25">
      <c r="A516" s="158" t="s">
        <v>1889</v>
      </c>
      <c r="B516" s="156" t="s">
        <v>1888</v>
      </c>
      <c r="C516" s="156" t="s">
        <v>1887</v>
      </c>
      <c r="D516" s="159">
        <v>34060</v>
      </c>
      <c r="E516" s="158">
        <v>1448</v>
      </c>
      <c r="F516" s="156" t="s">
        <v>6</v>
      </c>
      <c r="G516" s="156">
        <v>-40</v>
      </c>
      <c r="H516" s="159">
        <v>42250</v>
      </c>
      <c r="I516" s="156" t="s">
        <v>1854</v>
      </c>
      <c r="J516" s="158" t="s">
        <v>1880</v>
      </c>
      <c r="K516" s="156" t="s">
        <v>1879</v>
      </c>
      <c r="L516" s="156" t="s">
        <v>1886</v>
      </c>
      <c r="M516" s="157" t="s">
        <v>1851</v>
      </c>
      <c r="N516" s="160">
        <v>42263</v>
      </c>
    </row>
    <row r="517" spans="1:14" ht="13.5" thickBot="1" x14ac:dyDescent="0.25">
      <c r="A517" s="158" t="s">
        <v>1885</v>
      </c>
      <c r="B517" s="156" t="s">
        <v>679</v>
      </c>
      <c r="C517" s="156" t="s">
        <v>179</v>
      </c>
      <c r="D517" s="159">
        <v>29379</v>
      </c>
      <c r="E517" s="158">
        <v>1184</v>
      </c>
      <c r="F517" s="156" t="s">
        <v>6</v>
      </c>
      <c r="G517" s="156">
        <v>-40</v>
      </c>
      <c r="H517" s="159">
        <v>42250</v>
      </c>
      <c r="I517" s="156" t="s">
        <v>1854</v>
      </c>
      <c r="J517" s="158" t="s">
        <v>1880</v>
      </c>
      <c r="K517" s="156" t="s">
        <v>1879</v>
      </c>
      <c r="L517" s="156" t="s">
        <v>1884</v>
      </c>
      <c r="M517" s="157" t="s">
        <v>1851</v>
      </c>
      <c r="N517" s="160">
        <v>42263</v>
      </c>
    </row>
    <row r="518" spans="1:14" ht="13.5" thickBot="1" x14ac:dyDescent="0.25">
      <c r="A518" s="158" t="s">
        <v>1883</v>
      </c>
      <c r="B518" s="156" t="s">
        <v>678</v>
      </c>
      <c r="C518" s="156" t="s">
        <v>677</v>
      </c>
      <c r="D518" s="159">
        <v>26752</v>
      </c>
      <c r="E518" s="158">
        <v>1397</v>
      </c>
      <c r="F518" s="156" t="s">
        <v>8</v>
      </c>
      <c r="G518" s="156">
        <v>-50</v>
      </c>
      <c r="H518" s="159">
        <v>42208</v>
      </c>
      <c r="I518" s="156" t="s">
        <v>1854</v>
      </c>
      <c r="J518" s="158" t="s">
        <v>1880</v>
      </c>
      <c r="K518" s="156" t="s">
        <v>1879</v>
      </c>
      <c r="L518" s="156" t="s">
        <v>1882</v>
      </c>
      <c r="M518" s="157" t="s">
        <v>1851</v>
      </c>
      <c r="N518" s="160">
        <v>42263</v>
      </c>
    </row>
    <row r="519" spans="1:14" ht="13.5" thickBot="1" x14ac:dyDescent="0.25">
      <c r="A519" s="158" t="s">
        <v>1881</v>
      </c>
      <c r="B519" s="156" t="s">
        <v>684</v>
      </c>
      <c r="C519" s="156" t="s">
        <v>683</v>
      </c>
      <c r="D519" s="159">
        <v>20697</v>
      </c>
      <c r="E519" s="158">
        <v>1133</v>
      </c>
      <c r="F519" s="156" t="s">
        <v>10</v>
      </c>
      <c r="G519" s="156">
        <v>-60</v>
      </c>
      <c r="H519" s="159">
        <v>42250</v>
      </c>
      <c r="I519" s="156" t="s">
        <v>1854</v>
      </c>
      <c r="J519" s="158" t="s">
        <v>1880</v>
      </c>
      <c r="K519" s="156" t="s">
        <v>1879</v>
      </c>
      <c r="L519" s="156" t="s">
        <v>1878</v>
      </c>
      <c r="M519" s="157" t="s">
        <v>1851</v>
      </c>
      <c r="N519" s="160">
        <v>42263</v>
      </c>
    </row>
    <row r="520" spans="1:14" ht="13.5" thickBot="1" x14ac:dyDescent="0.25">
      <c r="A520" s="158" t="s">
        <v>3551</v>
      </c>
      <c r="B520" s="156" t="s">
        <v>708</v>
      </c>
      <c r="C520" s="156" t="s">
        <v>707</v>
      </c>
      <c r="D520" s="159">
        <v>39518</v>
      </c>
      <c r="E520" s="158">
        <v>517</v>
      </c>
      <c r="F520" s="156" t="s">
        <v>40</v>
      </c>
      <c r="G520" s="156">
        <v>-11</v>
      </c>
      <c r="H520" s="159">
        <v>42263</v>
      </c>
      <c r="I520" s="156" t="s">
        <v>1854</v>
      </c>
      <c r="J520" s="158" t="s">
        <v>3552</v>
      </c>
      <c r="K520" s="156" t="s">
        <v>3553</v>
      </c>
      <c r="L520" s="156" t="s">
        <v>2274</v>
      </c>
      <c r="M520" s="157" t="s">
        <v>1851</v>
      </c>
      <c r="N520" s="160">
        <v>42283</v>
      </c>
    </row>
    <row r="521" spans="1:14" ht="13.5" thickBot="1" x14ac:dyDescent="0.25">
      <c r="A521" s="158" t="s">
        <v>2575</v>
      </c>
      <c r="B521" s="156" t="s">
        <v>1111</v>
      </c>
      <c r="C521" s="156" t="s">
        <v>120</v>
      </c>
      <c r="D521" s="159">
        <v>39020</v>
      </c>
      <c r="E521" s="158">
        <v>593</v>
      </c>
      <c r="F521" s="156" t="s">
        <v>36</v>
      </c>
      <c r="G521" s="156">
        <v>-11</v>
      </c>
      <c r="H521" s="159">
        <v>42257</v>
      </c>
      <c r="I521" s="156" t="s">
        <v>1854</v>
      </c>
      <c r="J521" s="158" t="s">
        <v>2576</v>
      </c>
      <c r="K521" s="156" t="s">
        <v>2577</v>
      </c>
      <c r="L521" s="156" t="s">
        <v>2578</v>
      </c>
      <c r="M521" s="157" t="s">
        <v>1851</v>
      </c>
      <c r="N521" s="160">
        <v>42264</v>
      </c>
    </row>
    <row r="522" spans="1:14" ht="13.5" thickBot="1" x14ac:dyDescent="0.25">
      <c r="A522" s="158" t="s">
        <v>2579</v>
      </c>
      <c r="B522" s="156" t="s">
        <v>706</v>
      </c>
      <c r="C522" s="156" t="s">
        <v>699</v>
      </c>
      <c r="D522" s="159">
        <v>38834</v>
      </c>
      <c r="E522" s="158">
        <v>536</v>
      </c>
      <c r="F522" s="156" t="s">
        <v>36</v>
      </c>
      <c r="G522" s="156">
        <v>-11</v>
      </c>
      <c r="H522" s="159">
        <v>42257</v>
      </c>
      <c r="I522" s="156" t="s">
        <v>1854</v>
      </c>
      <c r="J522" s="158" t="s">
        <v>2576</v>
      </c>
      <c r="K522" s="156" t="s">
        <v>2577</v>
      </c>
      <c r="L522" s="156" t="s">
        <v>2580</v>
      </c>
      <c r="M522" s="157" t="s">
        <v>1851</v>
      </c>
      <c r="N522" s="160">
        <v>42264</v>
      </c>
    </row>
    <row r="523" spans="1:14" ht="13.5" thickBot="1" x14ac:dyDescent="0.25">
      <c r="A523" s="158" t="s">
        <v>2581</v>
      </c>
      <c r="B523" s="156" t="s">
        <v>705</v>
      </c>
      <c r="C523" s="156" t="s">
        <v>9</v>
      </c>
      <c r="D523" s="159">
        <v>38203</v>
      </c>
      <c r="E523" s="158">
        <v>500</v>
      </c>
      <c r="F523" s="156" t="s">
        <v>15</v>
      </c>
      <c r="G523" s="156">
        <v>-12</v>
      </c>
      <c r="H523" s="159">
        <v>42258</v>
      </c>
      <c r="I523" s="156" t="s">
        <v>1854</v>
      </c>
      <c r="J523" s="158" t="s">
        <v>2576</v>
      </c>
      <c r="K523" s="156" t="s">
        <v>2577</v>
      </c>
      <c r="L523" s="156" t="s">
        <v>2582</v>
      </c>
      <c r="M523" s="157" t="s">
        <v>1851</v>
      </c>
      <c r="N523" s="160">
        <v>42264</v>
      </c>
    </row>
    <row r="524" spans="1:14" ht="13.5" thickBot="1" x14ac:dyDescent="0.25">
      <c r="A524" s="158" t="s">
        <v>2583</v>
      </c>
      <c r="B524" s="156" t="s">
        <v>2584</v>
      </c>
      <c r="C524" s="156" t="s">
        <v>104</v>
      </c>
      <c r="D524" s="159">
        <v>37925</v>
      </c>
      <c r="E524" s="158">
        <v>564</v>
      </c>
      <c r="F524" s="156" t="s">
        <v>17</v>
      </c>
      <c r="G524" s="156">
        <v>-13</v>
      </c>
      <c r="H524" s="159">
        <v>42264</v>
      </c>
      <c r="I524" s="156" t="s">
        <v>1854</v>
      </c>
      <c r="J524" s="158" t="s">
        <v>2576</v>
      </c>
      <c r="K524" s="156" t="s">
        <v>2577</v>
      </c>
      <c r="L524" s="156" t="s">
        <v>2510</v>
      </c>
      <c r="M524" s="157" t="s">
        <v>1851</v>
      </c>
      <c r="N524" s="160">
        <v>42264</v>
      </c>
    </row>
    <row r="525" spans="1:14" ht="13.5" thickBot="1" x14ac:dyDescent="0.25">
      <c r="A525" s="158" t="s">
        <v>2585</v>
      </c>
      <c r="B525" s="156" t="s">
        <v>1111</v>
      </c>
      <c r="C525" s="156" t="s">
        <v>34</v>
      </c>
      <c r="D525" s="159">
        <v>37266</v>
      </c>
      <c r="E525" s="158">
        <v>500</v>
      </c>
      <c r="F525" s="156" t="s">
        <v>24</v>
      </c>
      <c r="G525" s="156">
        <v>-14</v>
      </c>
      <c r="H525" s="159">
        <v>42257</v>
      </c>
      <c r="I525" s="156" t="s">
        <v>1854</v>
      </c>
      <c r="J525" s="158" t="s">
        <v>2576</v>
      </c>
      <c r="K525" s="156" t="s">
        <v>2577</v>
      </c>
      <c r="L525" s="156" t="s">
        <v>2586</v>
      </c>
      <c r="M525" s="157" t="s">
        <v>1851</v>
      </c>
      <c r="N525" s="160">
        <v>42264</v>
      </c>
    </row>
    <row r="526" spans="1:14" ht="13.5" thickBot="1" x14ac:dyDescent="0.25">
      <c r="A526" s="158" t="s">
        <v>2587</v>
      </c>
      <c r="B526" s="156" t="s">
        <v>734</v>
      </c>
      <c r="C526" s="156" t="s">
        <v>733</v>
      </c>
      <c r="D526" s="159">
        <v>37251</v>
      </c>
      <c r="E526" s="158">
        <v>522</v>
      </c>
      <c r="F526" s="156" t="s">
        <v>14</v>
      </c>
      <c r="G526" s="156">
        <v>-15</v>
      </c>
      <c r="H526" s="159">
        <v>42257</v>
      </c>
      <c r="I526" s="156" t="s">
        <v>1854</v>
      </c>
      <c r="J526" s="158" t="s">
        <v>2576</v>
      </c>
      <c r="K526" s="156" t="s">
        <v>2577</v>
      </c>
      <c r="L526" s="156" t="s">
        <v>2588</v>
      </c>
      <c r="M526" s="157" t="s">
        <v>1851</v>
      </c>
      <c r="N526" s="160">
        <v>42264</v>
      </c>
    </row>
    <row r="527" spans="1:14" ht="13.5" thickBot="1" x14ac:dyDescent="0.25">
      <c r="A527" s="158" t="s">
        <v>2589</v>
      </c>
      <c r="B527" s="156" t="s">
        <v>284</v>
      </c>
      <c r="C527" s="156" t="s">
        <v>41</v>
      </c>
      <c r="D527" s="159">
        <v>28929</v>
      </c>
      <c r="E527" s="158">
        <v>977</v>
      </c>
      <c r="F527" s="156" t="s">
        <v>6</v>
      </c>
      <c r="G527" s="156">
        <v>-40</v>
      </c>
      <c r="H527" s="159">
        <v>42257</v>
      </c>
      <c r="I527" s="156" t="s">
        <v>1854</v>
      </c>
      <c r="J527" s="158" t="s">
        <v>2576</v>
      </c>
      <c r="K527" s="156" t="s">
        <v>2577</v>
      </c>
      <c r="L527" s="156" t="s">
        <v>2337</v>
      </c>
      <c r="M527" s="157" t="s">
        <v>1851</v>
      </c>
      <c r="N527" s="160">
        <v>42264</v>
      </c>
    </row>
    <row r="528" spans="1:14" ht="13.5" thickBot="1" x14ac:dyDescent="0.25">
      <c r="A528" s="158" t="s">
        <v>2827</v>
      </c>
      <c r="B528" s="156" t="s">
        <v>2828</v>
      </c>
      <c r="C528" s="156" t="s">
        <v>118</v>
      </c>
      <c r="D528" s="159">
        <v>24319</v>
      </c>
      <c r="E528" s="158">
        <v>500</v>
      </c>
      <c r="F528" s="156" t="s">
        <v>8</v>
      </c>
      <c r="G528" s="156">
        <v>-50</v>
      </c>
      <c r="H528" s="159">
        <v>42257</v>
      </c>
      <c r="I528" s="156" t="s">
        <v>1854</v>
      </c>
      <c r="J528" s="158" t="s">
        <v>2576</v>
      </c>
      <c r="K528" s="156" t="s">
        <v>2577</v>
      </c>
      <c r="L528" s="161"/>
      <c r="M528" s="157" t="s">
        <v>1851</v>
      </c>
      <c r="N528" s="160">
        <v>42268</v>
      </c>
    </row>
    <row r="529" spans="1:14" ht="13.5" thickBot="1" x14ac:dyDescent="0.25">
      <c r="A529" s="158" t="s">
        <v>2829</v>
      </c>
      <c r="B529" s="156" t="s">
        <v>2830</v>
      </c>
      <c r="C529" s="156" t="s">
        <v>28</v>
      </c>
      <c r="D529" s="159">
        <v>25167</v>
      </c>
      <c r="E529" s="158">
        <v>509</v>
      </c>
      <c r="F529" s="156" t="s">
        <v>8</v>
      </c>
      <c r="G529" s="156">
        <v>-50</v>
      </c>
      <c r="H529" s="159">
        <v>42257</v>
      </c>
      <c r="I529" s="156" t="s">
        <v>1854</v>
      </c>
      <c r="J529" s="158" t="s">
        <v>2576</v>
      </c>
      <c r="K529" s="156" t="s">
        <v>2577</v>
      </c>
      <c r="L529" s="161"/>
      <c r="M529" s="157" t="s">
        <v>1851</v>
      </c>
      <c r="N529" s="160">
        <v>42266</v>
      </c>
    </row>
    <row r="530" spans="1:14" ht="13.5" thickBot="1" x14ac:dyDescent="0.25">
      <c r="A530" s="158" t="s">
        <v>3040</v>
      </c>
      <c r="B530" s="156" t="s">
        <v>3041</v>
      </c>
      <c r="C530" s="156" t="s">
        <v>3042</v>
      </c>
      <c r="D530" s="159">
        <v>39362</v>
      </c>
      <c r="E530" s="158">
        <v>500</v>
      </c>
      <c r="F530" s="156" t="s">
        <v>40</v>
      </c>
      <c r="G530" s="156">
        <v>-11</v>
      </c>
      <c r="H530" s="159">
        <v>42271</v>
      </c>
      <c r="I530" s="156" t="s">
        <v>1854</v>
      </c>
      <c r="J530" s="158" t="s">
        <v>1863</v>
      </c>
      <c r="K530" s="156" t="s">
        <v>1862</v>
      </c>
      <c r="L530" s="161"/>
      <c r="M530" s="157" t="s">
        <v>1851</v>
      </c>
      <c r="N530" s="160">
        <v>42271</v>
      </c>
    </row>
    <row r="531" spans="1:14" ht="13.5" thickBot="1" x14ac:dyDescent="0.25">
      <c r="A531" s="158" t="s">
        <v>3554</v>
      </c>
      <c r="B531" s="156" t="s">
        <v>3199</v>
      </c>
      <c r="C531" s="156" t="s">
        <v>3198</v>
      </c>
      <c r="D531" s="159">
        <v>38575</v>
      </c>
      <c r="E531" s="158">
        <v>500</v>
      </c>
      <c r="F531" s="156" t="s">
        <v>18</v>
      </c>
      <c r="G531" s="156">
        <v>-11</v>
      </c>
      <c r="H531" s="159">
        <v>42276</v>
      </c>
      <c r="I531" s="156" t="s">
        <v>1854</v>
      </c>
      <c r="J531" s="158" t="s">
        <v>1863</v>
      </c>
      <c r="K531" s="156" t="s">
        <v>1862</v>
      </c>
      <c r="L531" s="161"/>
      <c r="M531" s="157" t="s">
        <v>1851</v>
      </c>
      <c r="N531" s="160">
        <v>42276</v>
      </c>
    </row>
    <row r="532" spans="1:14" ht="13.5" thickBot="1" x14ac:dyDescent="0.25">
      <c r="A532" s="158" t="s">
        <v>3555</v>
      </c>
      <c r="B532" s="156" t="s">
        <v>3354</v>
      </c>
      <c r="C532" s="156" t="s">
        <v>3353</v>
      </c>
      <c r="D532" s="159">
        <v>36947</v>
      </c>
      <c r="E532" s="158">
        <v>583</v>
      </c>
      <c r="F532" s="156" t="s">
        <v>14</v>
      </c>
      <c r="G532" s="156">
        <v>-15</v>
      </c>
      <c r="H532" s="159">
        <v>42264</v>
      </c>
      <c r="I532" s="156" t="s">
        <v>1854</v>
      </c>
      <c r="J532" s="158" t="s">
        <v>1863</v>
      </c>
      <c r="K532" s="156" t="s">
        <v>1862</v>
      </c>
      <c r="L532" s="161"/>
      <c r="M532" s="157" t="s">
        <v>1851</v>
      </c>
      <c r="N532" s="160">
        <v>42278</v>
      </c>
    </row>
    <row r="533" spans="1:14" ht="13.5" thickBot="1" x14ac:dyDescent="0.25">
      <c r="A533" s="158" t="s">
        <v>1877</v>
      </c>
      <c r="B533" s="156" t="s">
        <v>523</v>
      </c>
      <c r="C533" s="156" t="s">
        <v>1876</v>
      </c>
      <c r="D533" s="159">
        <v>36539</v>
      </c>
      <c r="E533" s="158">
        <v>1829</v>
      </c>
      <c r="F533" s="156" t="s">
        <v>16</v>
      </c>
      <c r="G533" s="156">
        <v>-16</v>
      </c>
      <c r="H533" s="159">
        <v>42250</v>
      </c>
      <c r="I533" s="156" t="s">
        <v>1854</v>
      </c>
      <c r="J533" s="158" t="s">
        <v>1863</v>
      </c>
      <c r="K533" s="156" t="s">
        <v>1862</v>
      </c>
      <c r="L533" s="156" t="s">
        <v>1875</v>
      </c>
      <c r="M533" s="157" t="s">
        <v>1851</v>
      </c>
      <c r="N533" s="160">
        <v>42250</v>
      </c>
    </row>
    <row r="534" spans="1:14" ht="13.5" thickBot="1" x14ac:dyDescent="0.25">
      <c r="A534" s="158" t="s">
        <v>1874</v>
      </c>
      <c r="B534" s="156" t="s">
        <v>739</v>
      </c>
      <c r="C534" s="156" t="s">
        <v>455</v>
      </c>
      <c r="D534" s="159">
        <v>36471</v>
      </c>
      <c r="E534" s="158">
        <v>884</v>
      </c>
      <c r="F534" s="156" t="s">
        <v>21</v>
      </c>
      <c r="G534" s="156">
        <v>-17</v>
      </c>
      <c r="H534" s="159">
        <v>42255</v>
      </c>
      <c r="I534" s="156" t="s">
        <v>1854</v>
      </c>
      <c r="J534" s="158" t="s">
        <v>1863</v>
      </c>
      <c r="K534" s="156" t="s">
        <v>1862</v>
      </c>
      <c r="L534" s="156" t="s">
        <v>1873</v>
      </c>
      <c r="M534" s="157" t="s">
        <v>1851</v>
      </c>
      <c r="N534" s="160">
        <v>42260</v>
      </c>
    </row>
    <row r="535" spans="1:14" ht="13.5" thickBot="1" x14ac:dyDescent="0.25">
      <c r="A535" s="158" t="s">
        <v>1872</v>
      </c>
      <c r="B535" s="156" t="s">
        <v>737</v>
      </c>
      <c r="C535" s="156" t="s">
        <v>736</v>
      </c>
      <c r="D535" s="159">
        <v>35716</v>
      </c>
      <c r="E535" s="158">
        <v>1578</v>
      </c>
      <c r="F535" s="156" t="s">
        <v>6</v>
      </c>
      <c r="G535" s="156">
        <v>-19</v>
      </c>
      <c r="H535" s="159">
        <v>42261</v>
      </c>
      <c r="I535" s="156" t="s">
        <v>1854</v>
      </c>
      <c r="J535" s="158" t="s">
        <v>1863</v>
      </c>
      <c r="K535" s="156" t="s">
        <v>1862</v>
      </c>
      <c r="L535" s="156" t="s">
        <v>1871</v>
      </c>
      <c r="M535" s="157" t="s">
        <v>1851</v>
      </c>
      <c r="N535" s="160">
        <v>42261</v>
      </c>
    </row>
    <row r="536" spans="1:14" ht="13.5" thickBot="1" x14ac:dyDescent="0.25">
      <c r="A536" s="158" t="s">
        <v>1870</v>
      </c>
      <c r="B536" s="156" t="s">
        <v>669</v>
      </c>
      <c r="C536" s="156" t="s">
        <v>125</v>
      </c>
      <c r="D536" s="159">
        <v>33048</v>
      </c>
      <c r="E536" s="158">
        <v>1448</v>
      </c>
      <c r="F536" s="156" t="s">
        <v>6</v>
      </c>
      <c r="G536" s="156">
        <v>-40</v>
      </c>
      <c r="H536" s="159">
        <v>42260</v>
      </c>
      <c r="I536" s="156" t="s">
        <v>1854</v>
      </c>
      <c r="J536" s="158" t="s">
        <v>1863</v>
      </c>
      <c r="K536" s="156" t="s">
        <v>1862</v>
      </c>
      <c r="L536" s="156" t="s">
        <v>1869</v>
      </c>
      <c r="M536" s="157" t="s">
        <v>1851</v>
      </c>
      <c r="N536" s="160">
        <v>42260</v>
      </c>
    </row>
    <row r="537" spans="1:14" ht="13.5" thickBot="1" x14ac:dyDescent="0.25">
      <c r="A537" s="158" t="s">
        <v>2590</v>
      </c>
      <c r="B537" s="156" t="s">
        <v>2591</v>
      </c>
      <c r="C537" s="156" t="s">
        <v>30</v>
      </c>
      <c r="D537" s="159">
        <v>30092</v>
      </c>
      <c r="E537" s="158">
        <v>1373</v>
      </c>
      <c r="F537" s="156" t="s">
        <v>6</v>
      </c>
      <c r="G537" s="156">
        <v>-40</v>
      </c>
      <c r="H537" s="159">
        <v>42264</v>
      </c>
      <c r="I537" s="156" t="s">
        <v>1854</v>
      </c>
      <c r="J537" s="158" t="s">
        <v>1863</v>
      </c>
      <c r="K537" s="156" t="s">
        <v>1862</v>
      </c>
      <c r="L537" s="161"/>
      <c r="M537" s="157" t="s">
        <v>1851</v>
      </c>
      <c r="N537" s="160">
        <v>42264</v>
      </c>
    </row>
    <row r="538" spans="1:14" ht="13.5" thickBot="1" x14ac:dyDescent="0.25">
      <c r="A538" s="158" t="s">
        <v>1868</v>
      </c>
      <c r="B538" s="156" t="s">
        <v>690</v>
      </c>
      <c r="C538" s="156" t="s">
        <v>351</v>
      </c>
      <c r="D538" s="159">
        <v>27260</v>
      </c>
      <c r="E538" s="158">
        <v>849</v>
      </c>
      <c r="F538" s="156" t="s">
        <v>8</v>
      </c>
      <c r="G538" s="156">
        <v>-50</v>
      </c>
      <c r="H538" s="159">
        <v>42255</v>
      </c>
      <c r="I538" s="156" t="s">
        <v>1854</v>
      </c>
      <c r="J538" s="158" t="s">
        <v>1863</v>
      </c>
      <c r="K538" s="156" t="s">
        <v>1862</v>
      </c>
      <c r="L538" s="156" t="s">
        <v>1867</v>
      </c>
      <c r="M538" s="157" t="s">
        <v>1851</v>
      </c>
      <c r="N538" s="160">
        <v>42257</v>
      </c>
    </row>
    <row r="539" spans="1:14" ht="13.5" thickBot="1" x14ac:dyDescent="0.25">
      <c r="A539" s="158" t="s">
        <v>1866</v>
      </c>
      <c r="B539" s="156" t="s">
        <v>686</v>
      </c>
      <c r="C539" s="156" t="s">
        <v>685</v>
      </c>
      <c r="D539" s="159">
        <v>21672</v>
      </c>
      <c r="E539" s="158">
        <v>1042</v>
      </c>
      <c r="F539" s="156" t="s">
        <v>10</v>
      </c>
      <c r="G539" s="156">
        <v>-60</v>
      </c>
      <c r="H539" s="159">
        <v>42255</v>
      </c>
      <c r="I539" s="156" t="s">
        <v>1854</v>
      </c>
      <c r="J539" s="158" t="s">
        <v>1863</v>
      </c>
      <c r="K539" s="156" t="s">
        <v>1862</v>
      </c>
      <c r="L539" s="156" t="s">
        <v>1865</v>
      </c>
      <c r="M539" s="157" t="s">
        <v>1851</v>
      </c>
      <c r="N539" s="160">
        <v>42255</v>
      </c>
    </row>
    <row r="540" spans="1:14" ht="13.5" thickBot="1" x14ac:dyDescent="0.25">
      <c r="A540" s="158" t="s">
        <v>1864</v>
      </c>
      <c r="B540" s="156" t="s">
        <v>681</v>
      </c>
      <c r="C540" s="156" t="s">
        <v>680</v>
      </c>
      <c r="D540" s="159">
        <v>21758</v>
      </c>
      <c r="E540" s="158">
        <v>1324</v>
      </c>
      <c r="F540" s="156" t="s">
        <v>10</v>
      </c>
      <c r="G540" s="156">
        <v>-60</v>
      </c>
      <c r="H540" s="159">
        <v>42241</v>
      </c>
      <c r="I540" s="156" t="s">
        <v>1854</v>
      </c>
      <c r="J540" s="158" t="s">
        <v>1863</v>
      </c>
      <c r="K540" s="156" t="s">
        <v>1862</v>
      </c>
      <c r="L540" s="156" t="s">
        <v>1861</v>
      </c>
      <c r="M540" s="157" t="s">
        <v>1851</v>
      </c>
      <c r="N540" s="160">
        <v>42241</v>
      </c>
    </row>
    <row r="541" spans="1:14" ht="13.5" thickBot="1" x14ac:dyDescent="0.25">
      <c r="A541" s="158" t="s">
        <v>1860</v>
      </c>
      <c r="B541" s="156" t="s">
        <v>702</v>
      </c>
      <c r="C541" s="156" t="s">
        <v>701</v>
      </c>
      <c r="D541" s="159">
        <v>38436</v>
      </c>
      <c r="E541" s="158">
        <v>943</v>
      </c>
      <c r="F541" s="156" t="s">
        <v>18</v>
      </c>
      <c r="G541" s="156">
        <v>-11</v>
      </c>
      <c r="H541" s="159">
        <v>42220</v>
      </c>
      <c r="I541" s="156" t="s">
        <v>1854</v>
      </c>
      <c r="J541" s="158" t="s">
        <v>1853</v>
      </c>
      <c r="K541" s="156" t="s">
        <v>1852</v>
      </c>
      <c r="L541" s="156" t="s">
        <v>1859</v>
      </c>
      <c r="M541" s="157" t="s">
        <v>1851</v>
      </c>
      <c r="N541" s="160">
        <v>42248</v>
      </c>
    </row>
    <row r="542" spans="1:14" ht="13.5" thickBot="1" x14ac:dyDescent="0.25">
      <c r="A542" s="158" t="s">
        <v>1858</v>
      </c>
      <c r="B542" s="156" t="s">
        <v>702</v>
      </c>
      <c r="C542" s="156" t="s">
        <v>13</v>
      </c>
      <c r="D542" s="159">
        <v>37323</v>
      </c>
      <c r="E542" s="158">
        <v>904</v>
      </c>
      <c r="F542" s="156" t="s">
        <v>24</v>
      </c>
      <c r="G542" s="156">
        <v>-14</v>
      </c>
      <c r="H542" s="159">
        <v>42248</v>
      </c>
      <c r="I542" s="156" t="s">
        <v>1854</v>
      </c>
      <c r="J542" s="158" t="s">
        <v>1853</v>
      </c>
      <c r="K542" s="156" t="s">
        <v>1852</v>
      </c>
      <c r="L542" s="156" t="s">
        <v>1857</v>
      </c>
      <c r="M542" s="157" t="s">
        <v>1851</v>
      </c>
      <c r="N542" s="160">
        <v>42248</v>
      </c>
    </row>
    <row r="543" spans="1:14" ht="13.5" thickBot="1" x14ac:dyDescent="0.25">
      <c r="A543" s="158" t="s">
        <v>1856</v>
      </c>
      <c r="B543" s="156" t="s">
        <v>735</v>
      </c>
      <c r="C543" s="156" t="s">
        <v>25</v>
      </c>
      <c r="D543" s="159">
        <v>35457</v>
      </c>
      <c r="E543" s="158">
        <v>1892</v>
      </c>
      <c r="F543" s="156" t="s">
        <v>6</v>
      </c>
      <c r="G543" s="156">
        <v>-19</v>
      </c>
      <c r="H543" s="159">
        <v>42253</v>
      </c>
      <c r="I543" s="156" t="s">
        <v>1854</v>
      </c>
      <c r="J543" s="158" t="s">
        <v>1853</v>
      </c>
      <c r="K543" s="156" t="s">
        <v>1852</v>
      </c>
      <c r="L543" s="156" t="s">
        <v>1855</v>
      </c>
      <c r="M543" s="157" t="s">
        <v>1851</v>
      </c>
      <c r="N543" s="160">
        <v>42259</v>
      </c>
    </row>
    <row r="544" spans="1:14" ht="13.5" thickBot="1" x14ac:dyDescent="0.25">
      <c r="A544" s="158" t="s">
        <v>1202</v>
      </c>
      <c r="B544" s="156" t="s">
        <v>1201</v>
      </c>
      <c r="C544" s="156" t="s">
        <v>484</v>
      </c>
      <c r="D544" s="159">
        <v>30219</v>
      </c>
      <c r="E544" s="158">
        <v>508</v>
      </c>
      <c r="F544" s="156" t="s">
        <v>6</v>
      </c>
      <c r="G544" s="156">
        <v>-40</v>
      </c>
      <c r="H544" s="159">
        <v>42252</v>
      </c>
      <c r="I544" s="156" t="s">
        <v>1854</v>
      </c>
      <c r="J544" s="158" t="s">
        <v>1853</v>
      </c>
      <c r="K544" s="156" t="s">
        <v>1852</v>
      </c>
      <c r="L544" s="161"/>
      <c r="M544" s="157" t="s">
        <v>1851</v>
      </c>
      <c r="N544" s="160">
        <v>42252</v>
      </c>
    </row>
    <row r="545" spans="1:14" ht="13.5" thickBot="1" x14ac:dyDescent="0.25">
      <c r="A545" s="158" t="s">
        <v>1207</v>
      </c>
      <c r="B545" s="156" t="s">
        <v>1206</v>
      </c>
      <c r="C545" s="156" t="s">
        <v>118</v>
      </c>
      <c r="D545" s="159">
        <v>25584</v>
      </c>
      <c r="E545" s="158">
        <v>645</v>
      </c>
      <c r="F545" s="156" t="s">
        <v>8</v>
      </c>
      <c r="G545" s="156">
        <v>-50</v>
      </c>
      <c r="H545" s="159">
        <v>42252</v>
      </c>
      <c r="I545" s="156" t="s">
        <v>1854</v>
      </c>
      <c r="J545" s="158" t="s">
        <v>1853</v>
      </c>
      <c r="K545" s="156" t="s">
        <v>1852</v>
      </c>
      <c r="L545" s="161"/>
      <c r="M545" s="157" t="s">
        <v>1851</v>
      </c>
      <c r="N545" s="160">
        <v>42252</v>
      </c>
    </row>
    <row r="546" spans="1:14" ht="13.5" thickBot="1" x14ac:dyDescent="0.25">
      <c r="A546" s="158" t="s">
        <v>3556</v>
      </c>
      <c r="B546" s="156" t="s">
        <v>697</v>
      </c>
      <c r="C546" s="156" t="s">
        <v>25</v>
      </c>
      <c r="D546" s="159">
        <v>34523</v>
      </c>
      <c r="E546" s="158">
        <v>893</v>
      </c>
      <c r="F546" s="156" t="s">
        <v>6</v>
      </c>
      <c r="G546" s="156">
        <v>-40</v>
      </c>
      <c r="H546" s="159">
        <v>42263</v>
      </c>
      <c r="I546" s="156" t="s">
        <v>1854</v>
      </c>
      <c r="J546" s="158" t="s">
        <v>3557</v>
      </c>
      <c r="K546" s="156" t="s">
        <v>3558</v>
      </c>
      <c r="L546" s="156" t="s">
        <v>3559</v>
      </c>
      <c r="M546" s="157" t="s">
        <v>1851</v>
      </c>
      <c r="N546" s="160">
        <v>42284</v>
      </c>
    </row>
    <row r="547" spans="1:14" ht="13.5" thickBot="1" x14ac:dyDescent="0.25">
      <c r="A547" s="158" t="s">
        <v>3560</v>
      </c>
      <c r="B547" s="156" t="s">
        <v>694</v>
      </c>
      <c r="C547" s="156" t="s">
        <v>897</v>
      </c>
      <c r="D547" s="159">
        <v>26253</v>
      </c>
      <c r="E547" s="158">
        <v>877</v>
      </c>
      <c r="F547" s="156" t="s">
        <v>8</v>
      </c>
      <c r="G547" s="156">
        <v>-50</v>
      </c>
      <c r="H547" s="159">
        <v>42248</v>
      </c>
      <c r="I547" s="156" t="s">
        <v>1854</v>
      </c>
      <c r="J547" s="158" t="s">
        <v>3557</v>
      </c>
      <c r="K547" s="156" t="s">
        <v>3558</v>
      </c>
      <c r="L547" s="156" t="s">
        <v>2195</v>
      </c>
      <c r="M547" s="157" t="s">
        <v>2023</v>
      </c>
      <c r="N547" s="160">
        <v>42284</v>
      </c>
    </row>
    <row r="548" spans="1:14" ht="13.5" thickBot="1" x14ac:dyDescent="0.25">
      <c r="A548" s="158" t="s">
        <v>3561</v>
      </c>
      <c r="B548" s="156" t="s">
        <v>3235</v>
      </c>
      <c r="C548" s="156" t="s">
        <v>825</v>
      </c>
      <c r="D548" s="159">
        <v>23407</v>
      </c>
      <c r="E548" s="158">
        <v>500</v>
      </c>
      <c r="F548" s="156" t="s">
        <v>10</v>
      </c>
      <c r="G548" s="156">
        <v>-60</v>
      </c>
      <c r="H548" s="159">
        <v>42278</v>
      </c>
      <c r="I548" s="156" t="s">
        <v>1854</v>
      </c>
      <c r="J548" s="158" t="s">
        <v>3557</v>
      </c>
      <c r="K548" s="156" t="s">
        <v>3558</v>
      </c>
      <c r="L548" s="161"/>
      <c r="M548" s="157" t="s">
        <v>1851</v>
      </c>
      <c r="N548" s="160">
        <v>42285</v>
      </c>
    </row>
    <row r="549" spans="1:14" ht="13.5" thickBot="1" x14ac:dyDescent="0.25">
      <c r="A549" s="158" t="s">
        <v>3562</v>
      </c>
      <c r="B549" s="156" t="s">
        <v>3232</v>
      </c>
      <c r="C549" s="156" t="s">
        <v>354</v>
      </c>
      <c r="D549" s="159">
        <v>23182</v>
      </c>
      <c r="E549" s="158">
        <v>500</v>
      </c>
      <c r="F549" s="156" t="s">
        <v>10</v>
      </c>
      <c r="G549" s="156">
        <v>-60</v>
      </c>
      <c r="H549" s="159">
        <v>42260</v>
      </c>
      <c r="I549" s="156" t="s">
        <v>1854</v>
      </c>
      <c r="J549" s="158" t="s">
        <v>3557</v>
      </c>
      <c r="K549" s="156" t="s">
        <v>3558</v>
      </c>
      <c r="L549" s="161"/>
      <c r="M549" s="157" t="s">
        <v>1851</v>
      </c>
      <c r="N549" s="160">
        <v>42285</v>
      </c>
    </row>
  </sheetData>
  <customSheetViews>
    <customSheetView guid="{463E170A-BC43-40FC-B560-85BBAB7B6F04}" showGridLines="0" state="hidden">
      <selection activeCell="P17" sqref="P17:P18"/>
      <pageMargins left="0.79" right="0.79" top="0.98" bottom="0.98" header="0.49" footer="0.49"/>
    </customSheetView>
  </customSheetViews>
  <pageMargins left="0.79" right="0.79" top="0.98" bottom="0.98" header="0.49" footer="0.4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workbookViewId="0">
      <pane ySplit="1" topLeftCell="A2" activePane="bottomLeft" state="frozen"/>
      <selection activeCell="AD2" sqref="AD2"/>
      <selection pane="bottomLeft" activeCell="AD2" sqref="AD2"/>
    </sheetView>
  </sheetViews>
  <sheetFormatPr baseColWidth="10" defaultRowHeight="15" x14ac:dyDescent="0.25"/>
  <cols>
    <col min="1" max="2" width="11.5703125" style="144" customWidth="1"/>
    <col min="3" max="3" width="11.42578125" style="144"/>
    <col min="4" max="4" width="18.85546875" style="144" customWidth="1"/>
    <col min="5" max="6" width="11.42578125" style="144"/>
    <col min="7" max="7" width="13.28515625" style="144" customWidth="1"/>
    <col min="8" max="8" width="11.42578125" style="144"/>
    <col min="9" max="10" width="10.42578125" style="144" customWidth="1"/>
    <col min="11" max="16384" width="11.42578125" style="144"/>
  </cols>
  <sheetData>
    <row r="1" spans="1:11" x14ac:dyDescent="0.25">
      <c r="A1" s="147" t="s">
        <v>0</v>
      </c>
      <c r="B1" s="147" t="s">
        <v>1</v>
      </c>
      <c r="C1" s="144" t="s">
        <v>2622</v>
      </c>
      <c r="D1" s="144" t="s">
        <v>3</v>
      </c>
      <c r="E1" s="144" t="s">
        <v>2330</v>
      </c>
      <c r="F1" s="144" t="s">
        <v>307</v>
      </c>
      <c r="G1" s="144" t="s">
        <v>2997</v>
      </c>
      <c r="H1" s="144" t="s">
        <v>2329</v>
      </c>
      <c r="I1" s="144" t="s">
        <v>2623</v>
      </c>
      <c r="J1" s="144" t="s">
        <v>2998</v>
      </c>
      <c r="K1" s="144" t="s">
        <v>2999</v>
      </c>
    </row>
    <row r="2" spans="1:11" x14ac:dyDescent="0.25">
      <c r="A2" s="146" t="str">
        <f>'edt_rapport Garçons'!C200</f>
        <v>Paul</v>
      </c>
      <c r="B2" s="146" t="str">
        <f>'edt_rapport Garçons'!B200</f>
        <v>VERDY</v>
      </c>
      <c r="C2" s="144" t="str">
        <f>MID('edt_rapport Garçons'!A200,2,LEN('edt_rapport Garçons'!A200)-1)</f>
        <v>2516366</v>
      </c>
      <c r="D2" s="144" t="str">
        <f>VLOOKUP('edt_rapport Garçons'!K200,Clubs!A:B,2,FALSE)</f>
        <v>Roche lez Beaupré</v>
      </c>
      <c r="E2" s="144">
        <f>'edt_rapport Garçons'!E200</f>
        <v>500</v>
      </c>
      <c r="F2" s="144">
        <f>YEAR('edt_rapport Garçons'!D200)</f>
        <v>2001</v>
      </c>
      <c r="G2" s="144" t="str">
        <f>SUBSTITUTE(IF('edt_rapport Garçons'!L200=0,"",'edt_rapport Garçons'!L200)," ","")</f>
        <v/>
      </c>
      <c r="H2" s="144" t="b">
        <f>ISNA(VLOOKUP(C2,Garçons!$D:$D,1,FALSE))</f>
        <v>0</v>
      </c>
      <c r="I2" s="144" t="str">
        <f t="shared" ref="I2:I65" si="0">IF(C2=C1,"***","")</f>
        <v/>
      </c>
      <c r="J2" s="144" t="str">
        <f>IF(G2=IF(VLOOKUP(C2,Garçons!$D:$O,12,FALSE)="0","",VLOOKUP(C2,Garçons!$D:$O,12,FALSE)),"","***")</f>
        <v/>
      </c>
      <c r="K2" s="144" t="str">
        <f>IF(D2=VLOOKUP(C2,Garçons!$D:$E,2,FALSE),"","***")</f>
        <v/>
      </c>
    </row>
    <row r="3" spans="1:11" x14ac:dyDescent="0.25">
      <c r="A3" s="146" t="str">
        <f>'edt_rapport Garçons'!C192</f>
        <v>Louis</v>
      </c>
      <c r="B3" s="146" t="str">
        <f>'edt_rapport Garçons'!B192</f>
        <v>PAILLEY-PILLOT</v>
      </c>
      <c r="C3" s="144" t="str">
        <f>MID('edt_rapport Garçons'!A192,2,LEN('edt_rapport Garçons'!A192)-1)</f>
        <v>2516492</v>
      </c>
      <c r="D3" s="144" t="str">
        <f>VLOOKUP('edt_rapport Garçons'!K192,Clubs!A:B,2,FALSE)</f>
        <v>Roche lez Beaupré</v>
      </c>
      <c r="E3" s="144">
        <f>'edt_rapport Garçons'!E192</f>
        <v>500</v>
      </c>
      <c r="F3" s="144">
        <f>YEAR('edt_rapport Garçons'!D192)</f>
        <v>2005</v>
      </c>
      <c r="G3" s="144" t="str">
        <f>SUBSTITUTE(IF('edt_rapport Garçons'!L192=0,"",'edt_rapport Garçons'!L192)," ","")</f>
        <v/>
      </c>
      <c r="H3" s="144" t="b">
        <f>ISNA(VLOOKUP(C3,Garçons!$D:$D,1,FALSE))</f>
        <v>0</v>
      </c>
      <c r="I3" s="144" t="str">
        <f t="shared" si="0"/>
        <v/>
      </c>
      <c r="J3" s="144" t="str">
        <f>IF(G3=IF(VLOOKUP(C3,Garçons!$D:$O,12,FALSE)="0","",VLOOKUP(C3,Garçons!$D:$O,12,FALSE)),"","***")</f>
        <v/>
      </c>
      <c r="K3" s="144" t="str">
        <f>IF(D3=VLOOKUP(C3,Garçons!$D:$E,2,FALSE),"","***")</f>
        <v/>
      </c>
    </row>
    <row r="4" spans="1:11" x14ac:dyDescent="0.25">
      <c r="A4" s="146" t="str">
        <f>'edt_rapport Garçons'!C329</f>
        <v>Pierre</v>
      </c>
      <c r="B4" s="146" t="str">
        <f>'edt_rapport Garçons'!B329</f>
        <v>GROS</v>
      </c>
      <c r="C4" s="144" t="str">
        <f>MID('edt_rapport Garçons'!A329,2,LEN('edt_rapport Garçons'!A329)-1)</f>
        <v>01188</v>
      </c>
      <c r="D4" s="144" t="str">
        <f>VLOOKUP('edt_rapport Garçons'!K329,Clubs!A:B,2,FALSE)</f>
        <v>Esp. Lons</v>
      </c>
      <c r="E4" s="144">
        <f>'edt_rapport Garçons'!E329</f>
        <v>1403</v>
      </c>
      <c r="F4" s="144">
        <f>YEAR('edt_rapport Garçons'!D329)</f>
        <v>1974</v>
      </c>
      <c r="G4" s="144" t="str">
        <f>SUBSTITUTE(IF('edt_rapport Garçons'!L329=0,"",'edt_rapport Garçons'!L329)," ","")</f>
        <v>1C</v>
      </c>
      <c r="H4" s="144" t="b">
        <f>ISNA(VLOOKUP(C4,Garçons!$D:$D,1,FALSE))</f>
        <v>0</v>
      </c>
      <c r="I4" s="144" t="str">
        <f t="shared" si="0"/>
        <v/>
      </c>
      <c r="J4" s="144" t="str">
        <f>IF(G4=IF(VLOOKUP(C4,Garçons!$D:$O,12,FALSE)="0","",VLOOKUP(C4,Garçons!$D:$O,12,FALSE)),"","***")</f>
        <v>***</v>
      </c>
      <c r="K4" s="144" t="str">
        <f>IF(D4=VLOOKUP(C4,Garçons!$D:$E,2,FALSE),"","***")</f>
        <v/>
      </c>
    </row>
    <row r="5" spans="1:11" x14ac:dyDescent="0.25">
      <c r="A5" s="146" t="str">
        <f>'edt_rapport Garçons'!C512</f>
        <v>Corentin</v>
      </c>
      <c r="B5" s="146" t="str">
        <f>'edt_rapport Garçons'!B512</f>
        <v>BENATO</v>
      </c>
      <c r="C5" s="144" t="str">
        <f>MID('edt_rapport Garçons'!A512,2,LEN('edt_rapport Garçons'!A512)-1)</f>
        <v>0615154</v>
      </c>
      <c r="D5" s="144" t="str">
        <f>VLOOKUP('edt_rapport Garçons'!K512,Clubs!A:B,2,FALSE)</f>
        <v>Châtenois les Forges</v>
      </c>
      <c r="E5" s="144">
        <f>'edt_rapport Garçons'!E512</f>
        <v>566</v>
      </c>
      <c r="F5" s="144">
        <f>YEAR('edt_rapport Garçons'!D512)</f>
        <v>1997</v>
      </c>
      <c r="G5" s="144" t="str">
        <f>SUBSTITUTE(IF('edt_rapport Garçons'!L512=0,"",'edt_rapport Garçons'!L512)," ","")</f>
        <v>40F80G</v>
      </c>
      <c r="H5" s="144" t="b">
        <f>ISNA(VLOOKUP(C5,Garçons!$D:$D,1,FALSE))</f>
        <v>0</v>
      </c>
      <c r="I5" s="144" t="str">
        <f t="shared" si="0"/>
        <v/>
      </c>
      <c r="J5" s="144" t="str">
        <f>IF(G5=IF(VLOOKUP(C5,Garçons!$D:$O,12,FALSE)="0","",VLOOKUP(C5,Garçons!$D:$O,12,FALSE)),"","***")</f>
        <v>***</v>
      </c>
      <c r="K5" s="144" t="str">
        <f>IF(D5=VLOOKUP(C5,Garçons!$D:$E,2,FALSE),"","***")</f>
        <v/>
      </c>
    </row>
    <row r="6" spans="1:11" x14ac:dyDescent="0.25">
      <c r="A6" s="146" t="str">
        <f>'edt_rapport Garçons'!C365</f>
        <v>Lilian</v>
      </c>
      <c r="B6" s="146" t="str">
        <f>'edt_rapport Garçons'!B365</f>
        <v>CHANUSSOT</v>
      </c>
      <c r="C6" s="144" t="str">
        <f>MID('edt_rapport Garçons'!A365,2,LEN('edt_rapport Garçons'!A365)-1)</f>
        <v>2110571</v>
      </c>
      <c r="D6" s="144" t="str">
        <f>VLOOKUP('edt_rapport Garçons'!K365,Clubs!A:B,2,FALSE)</f>
        <v>Dole Foucherans</v>
      </c>
      <c r="E6" s="144">
        <f>'edt_rapport Garçons'!E365</f>
        <v>920</v>
      </c>
      <c r="F6" s="144">
        <f>YEAR('edt_rapport Garçons'!D365)</f>
        <v>2001</v>
      </c>
      <c r="G6" s="144" t="str">
        <f>SUBSTITUTE(IF('edt_rapport Garçons'!L365=0,"",'edt_rapport Garçons'!L365)," ","")</f>
        <v>70E</v>
      </c>
      <c r="H6" s="144" t="b">
        <f>ISNA(VLOOKUP(C6,Garçons!$D:$D,1,FALSE))</f>
        <v>0</v>
      </c>
      <c r="I6" s="144" t="str">
        <f t="shared" si="0"/>
        <v/>
      </c>
      <c r="J6" s="144" t="str">
        <f>IF(G6=IF(VLOOKUP(C6,Garçons!$D:$O,12,FALSE)="0","",VLOOKUP(C6,Garçons!$D:$O,12,FALSE)),"","***")</f>
        <v>***</v>
      </c>
      <c r="K6" s="144" t="str">
        <f>IF(D6=VLOOKUP(C6,Garçons!$D:$E,2,FALSE),"","***")</f>
        <v/>
      </c>
    </row>
    <row r="7" spans="1:11" x14ac:dyDescent="0.25">
      <c r="A7" s="146" t="str">
        <f>'edt_rapport Garçons'!C372</f>
        <v>Gilbert</v>
      </c>
      <c r="B7" s="146" t="str">
        <f>'edt_rapport Garçons'!B372</f>
        <v>JUNG</v>
      </c>
      <c r="C7" s="144" t="str">
        <f>MID('edt_rapport Garçons'!A372,2,LEN('edt_rapport Garçons'!A372)-1)</f>
        <v>212267</v>
      </c>
      <c r="D7" s="144" t="str">
        <f>VLOOKUP('edt_rapport Garçons'!K372,Clubs!A:B,2,FALSE)</f>
        <v>Dole Foucherans</v>
      </c>
      <c r="E7" s="144">
        <f>'edt_rapport Garçons'!E372</f>
        <v>1425</v>
      </c>
      <c r="F7" s="144">
        <f>YEAR('edt_rapport Garçons'!D372)</f>
        <v>1954</v>
      </c>
      <c r="G7" s="144" t="str">
        <f>SUBSTITUTE(IF('edt_rapport Garçons'!L372=0,"",'edt_rapport Garçons'!L372)," ","")</f>
        <v>88C</v>
      </c>
      <c r="H7" s="144" t="b">
        <f>ISNA(VLOOKUP(C7,Garçons!$D:$D,1,FALSE))</f>
        <v>0</v>
      </c>
      <c r="I7" s="144" t="str">
        <f t="shared" si="0"/>
        <v/>
      </c>
      <c r="J7" s="144" t="str">
        <f>IF(G7=IF(VLOOKUP(C7,Garçons!$D:$O,12,FALSE)="0","",VLOOKUP(C7,Garçons!$D:$O,12,FALSE)),"","***")</f>
        <v>***</v>
      </c>
      <c r="K7" s="144" t="str">
        <f>IF(D7=VLOOKUP(C7,Garçons!$D:$E,2,FALSE),"","***")</f>
        <v/>
      </c>
    </row>
    <row r="8" spans="1:11" x14ac:dyDescent="0.25">
      <c r="A8" s="146" t="str">
        <f>'edt_rapport Garçons'!C348</f>
        <v>Christophe</v>
      </c>
      <c r="B8" s="146" t="str">
        <f>'edt_rapport Garçons'!B348</f>
        <v>REMY</v>
      </c>
      <c r="C8" s="144" t="str">
        <f>MID('edt_rapport Garçons'!A348,2,LEN('edt_rapport Garçons'!A348)-1)</f>
        <v>212459</v>
      </c>
      <c r="D8" s="144" t="str">
        <f>VLOOKUP('edt_rapport Garçons'!K348,Clubs!A:B,2,FALSE)</f>
        <v>Asnans Beauvoisin</v>
      </c>
      <c r="E8" s="144">
        <f>'edt_rapport Garçons'!E348</f>
        <v>1363</v>
      </c>
      <c r="F8" s="144">
        <f>YEAR('edt_rapport Garçons'!D348)</f>
        <v>1969</v>
      </c>
      <c r="G8" s="144" t="str">
        <f>SUBSTITUTE(IF('edt_rapport Garçons'!L348=0,"",'edt_rapport Garçons'!L348)," ","")</f>
        <v/>
      </c>
      <c r="H8" s="144" t="b">
        <f>ISNA(VLOOKUP(C8,Garçons!$D:$D,1,FALSE))</f>
        <v>0</v>
      </c>
      <c r="I8" s="144" t="str">
        <f t="shared" si="0"/>
        <v/>
      </c>
      <c r="J8" s="144" t="str">
        <f>IF(G8=IF(VLOOKUP(C8,Garçons!$D:$O,12,FALSE)="0","",VLOOKUP(C8,Garçons!$D:$O,12,FALSE)),"","***")</f>
        <v>***</v>
      </c>
      <c r="K8" s="144" t="str">
        <f>IF(D8=VLOOKUP(C8,Garçons!$D:$E,2,FALSE),"","***")</f>
        <v/>
      </c>
    </row>
    <row r="9" spans="1:11" x14ac:dyDescent="0.25">
      <c r="A9" s="146" t="str">
        <f>'edt_rapport Garçons'!C370</f>
        <v>Hervé</v>
      </c>
      <c r="B9" s="146" t="str">
        <f>'edt_rapport Garçons'!B370</f>
        <v>ESCUYER</v>
      </c>
      <c r="C9" s="144" t="str">
        <f>MID('edt_rapport Garçons'!A370,2,LEN('edt_rapport Garçons'!A370)-1)</f>
        <v>214000</v>
      </c>
      <c r="D9" s="144" t="str">
        <f>VLOOKUP('edt_rapport Garçons'!K370,Clubs!A:B,2,FALSE)</f>
        <v>Dole Foucherans</v>
      </c>
      <c r="E9" s="144">
        <f>'edt_rapport Garçons'!E370</f>
        <v>1642</v>
      </c>
      <c r="F9" s="144">
        <f>YEAR('edt_rapport Garçons'!D370)</f>
        <v>1972</v>
      </c>
      <c r="G9" s="144" t="str">
        <f>SUBSTITUTE(IF('edt_rapport Garçons'!L370=0,"",'edt_rapport Garçons'!L370)," ","")</f>
        <v/>
      </c>
      <c r="H9" s="144" t="b">
        <f>ISNA(VLOOKUP(C9,Garçons!$D:$D,1,FALSE))</f>
        <v>0</v>
      </c>
      <c r="I9" s="144" t="str">
        <f t="shared" si="0"/>
        <v/>
      </c>
      <c r="J9" s="144" t="str">
        <f>IF(G9=IF(VLOOKUP(C9,Garçons!$D:$O,12,FALSE)="0","",VLOOKUP(C9,Garçons!$D:$O,12,FALSE)),"","***")</f>
        <v>***</v>
      </c>
      <c r="K9" s="144" t="str">
        <f>IF(D9=VLOOKUP(C9,Garçons!$D:$E,2,FALSE),"","***")</f>
        <v/>
      </c>
    </row>
    <row r="10" spans="1:11" x14ac:dyDescent="0.25">
      <c r="A10" s="146" t="str">
        <f>'edt_rapport Garçons'!C359</f>
        <v>Denis</v>
      </c>
      <c r="B10" s="146" t="str">
        <f>'edt_rapport Garçons'!B359</f>
        <v>PELCY</v>
      </c>
      <c r="C10" s="144" t="str">
        <f>MID('edt_rapport Garçons'!A359,2,LEN('edt_rapport Garçons'!A359)-1)</f>
        <v>2510333</v>
      </c>
      <c r="D10" s="144" t="str">
        <f>VLOOKUP('edt_rapport Garçons'!K359,Clubs!A:B,2,FALSE)</f>
        <v>Jura Morez</v>
      </c>
      <c r="E10" s="144">
        <f>'edt_rapport Garçons'!E359</f>
        <v>1343</v>
      </c>
      <c r="F10" s="144">
        <f>YEAR('edt_rapport Garçons'!D359)</f>
        <v>1992</v>
      </c>
      <c r="G10" s="144" t="str">
        <f>SUBSTITUTE(IF('edt_rapport Garçons'!L359=0,"",'edt_rapport Garçons'!L359)," ","")</f>
        <v>25C30D</v>
      </c>
      <c r="H10" s="144" t="b">
        <f>ISNA(VLOOKUP(C10,Garçons!$D:$D,1,FALSE))</f>
        <v>0</v>
      </c>
      <c r="I10" s="144" t="str">
        <f t="shared" si="0"/>
        <v/>
      </c>
      <c r="J10" s="144" t="str">
        <f>IF(G10=IF(VLOOKUP(C10,Garçons!$D:$O,12,FALSE)="0","",VLOOKUP(C10,Garçons!$D:$O,12,FALSE)),"","***")</f>
        <v>***</v>
      </c>
      <c r="K10" s="144" t="str">
        <f>IF(D10=VLOOKUP(C10,Garçons!$D:$E,2,FALSE),"","***")</f>
        <v/>
      </c>
    </row>
    <row r="11" spans="1:11" x14ac:dyDescent="0.25">
      <c r="A11" s="146" t="str">
        <f>'edt_rapport Garçons'!C301</f>
        <v>Maxime</v>
      </c>
      <c r="B11" s="146" t="str">
        <f>'edt_rapport Garçons'!B301</f>
        <v>MULIN</v>
      </c>
      <c r="C11" s="144" t="str">
        <f>MID('edt_rapport Garçons'!A301,2,LEN('edt_rapport Garçons'!A301)-1)</f>
        <v>2510359</v>
      </c>
      <c r="D11" s="144" t="str">
        <f>VLOOKUP('edt_rapport Garçons'!K301,Clubs!A:B,2,FALSE)</f>
        <v>Malcombe Marchaux</v>
      </c>
      <c r="E11" s="144">
        <f>'edt_rapport Garçons'!E301</f>
        <v>751</v>
      </c>
      <c r="F11" s="144">
        <f>YEAR('edt_rapport Garçons'!D301)</f>
        <v>1975</v>
      </c>
      <c r="G11" s="144" t="str">
        <f>SUBSTITUTE(IF('edt_rapport Garçons'!L301=0,"",'edt_rapport Garçons'!L301)," ","")</f>
        <v/>
      </c>
      <c r="H11" s="144" t="b">
        <f>ISNA(VLOOKUP(C11,Garçons!$D:$D,1,FALSE))</f>
        <v>0</v>
      </c>
      <c r="I11" s="144" t="str">
        <f t="shared" si="0"/>
        <v/>
      </c>
      <c r="J11" s="144" t="str">
        <f>IF(G11=IF(VLOOKUP(C11,Garçons!$D:$O,12,FALSE)="0","",VLOOKUP(C11,Garçons!$D:$O,12,FALSE)),"","***")</f>
        <v>***</v>
      </c>
      <c r="K11" s="144" t="str">
        <f>IF(D11=VLOOKUP(C11,Garçons!$D:$E,2,FALSE),"","***")</f>
        <v/>
      </c>
    </row>
    <row r="12" spans="1:11" x14ac:dyDescent="0.25">
      <c r="A12" s="146" t="str">
        <f>'edt_rapport Garçons'!C224</f>
        <v>Alain</v>
      </c>
      <c r="B12" s="146" t="str">
        <f>'edt_rapport Garçons'!B224</f>
        <v>GAUTHIER</v>
      </c>
      <c r="C12" s="144" t="str">
        <f>MID('edt_rapport Garçons'!A224,2,LEN('edt_rapport Garçons'!A224)-1)</f>
        <v>2510370</v>
      </c>
      <c r="D12" s="144" t="str">
        <f>VLOOKUP('edt_rapport Garçons'!K224,Clubs!A:B,2,FALSE)</f>
        <v>Bavans</v>
      </c>
      <c r="E12" s="144">
        <f>'edt_rapport Garçons'!E224</f>
        <v>788</v>
      </c>
      <c r="F12" s="144">
        <f>YEAR('edt_rapport Garçons'!D224)</f>
        <v>1958</v>
      </c>
      <c r="G12" s="144" t="str">
        <f>SUBSTITUTE(IF('edt_rapport Garçons'!L224=0,"",'edt_rapport Garçons'!L224)," ","")</f>
        <v>40E80F</v>
      </c>
      <c r="H12" s="144" t="b">
        <f>ISNA(VLOOKUP(C12,Garçons!$D:$D,1,FALSE))</f>
        <v>0</v>
      </c>
      <c r="I12" s="144" t="str">
        <f t="shared" si="0"/>
        <v/>
      </c>
      <c r="J12" s="144" t="str">
        <f>IF(G12=IF(VLOOKUP(C12,Garçons!$D:$O,12,FALSE)="0","",VLOOKUP(C12,Garçons!$D:$O,12,FALSE)),"","***")</f>
        <v>***</v>
      </c>
      <c r="K12" s="144" t="str">
        <f>IF(D12=VLOOKUP(C12,Garçons!$D:$E,2,FALSE),"","***")</f>
        <v/>
      </c>
    </row>
    <row r="13" spans="1:11" x14ac:dyDescent="0.25">
      <c r="A13" s="146" t="str">
        <f>'edt_rapport Garçons'!C89</f>
        <v>Sebastien</v>
      </c>
      <c r="B13" s="146" t="str">
        <f>'edt_rapport Garçons'!B89</f>
        <v>PAGNOT</v>
      </c>
      <c r="C13" s="144" t="str">
        <f>MID('edt_rapport Garçons'!A89,2,LEN('edt_rapport Garçons'!A89)-1)</f>
        <v>2510648</v>
      </c>
      <c r="D13" s="144" t="str">
        <f>VLOOKUP('edt_rapport Garçons'!K89,Clubs!A:B,2,FALSE)</f>
        <v>Seloncourt</v>
      </c>
      <c r="E13" s="144">
        <f>'edt_rapport Garçons'!E89</f>
        <v>1300</v>
      </c>
      <c r="F13" s="144">
        <f>YEAR('edt_rapport Garçons'!D89)</f>
        <v>1986</v>
      </c>
      <c r="G13" s="144" t="str">
        <f>SUBSTITUTE(IF('edt_rapport Garçons'!L89=0,"",'edt_rapport Garçons'!L89)," ","")</f>
        <v/>
      </c>
      <c r="H13" s="144" t="b">
        <f>ISNA(VLOOKUP(C13,Garçons!$D:$D,1,FALSE))</f>
        <v>0</v>
      </c>
      <c r="I13" s="144" t="str">
        <f t="shared" si="0"/>
        <v/>
      </c>
      <c r="J13" s="144" t="str">
        <f>IF(G13=IF(VLOOKUP(C13,Garçons!$D:$O,12,FALSE)="0","",VLOOKUP(C13,Garçons!$D:$O,12,FALSE)),"","***")</f>
        <v>***</v>
      </c>
      <c r="K13" s="144" t="str">
        <f>IF(D13=VLOOKUP(C13,Garçons!$D:$E,2,FALSE),"","***")</f>
        <v/>
      </c>
    </row>
    <row r="14" spans="1:11" x14ac:dyDescent="0.25">
      <c r="A14" s="146" t="str">
        <f>'edt_rapport Garçons'!C170</f>
        <v>Eric</v>
      </c>
      <c r="B14" s="146" t="str">
        <f>'edt_rapport Garçons'!B170</f>
        <v>POLETTI</v>
      </c>
      <c r="C14" s="144" t="str">
        <f>MID('edt_rapport Garçons'!A170,2,LEN('edt_rapport Garçons'!A170)-1)</f>
        <v>2510851</v>
      </c>
      <c r="D14" s="144" t="str">
        <f>VLOOKUP('edt_rapport Garçons'!K170,Clubs!A:B,2,FALSE)</f>
        <v>Avanne Aveney</v>
      </c>
      <c r="E14" s="144">
        <f>'edt_rapport Garçons'!E170</f>
        <v>711</v>
      </c>
      <c r="F14" s="144">
        <f>YEAR('edt_rapport Garçons'!D170)</f>
        <v>1962</v>
      </c>
      <c r="G14" s="144" t="str">
        <f>SUBSTITUTE(IF('edt_rapport Garçons'!L170=0,"",'edt_rapport Garçons'!L170)," ","")</f>
        <v>87F</v>
      </c>
      <c r="H14" s="144" t="b">
        <f>ISNA(VLOOKUP(C14,Garçons!$D:$D,1,FALSE))</f>
        <v>0</v>
      </c>
      <c r="I14" s="144" t="str">
        <f t="shared" si="0"/>
        <v/>
      </c>
      <c r="J14" s="144" t="str">
        <f>IF(G14=IF(VLOOKUP(C14,Garçons!$D:$O,12,FALSE)="0","",VLOOKUP(C14,Garçons!$D:$O,12,FALSE)),"","***")</f>
        <v>***</v>
      </c>
      <c r="K14" s="144" t="str">
        <f>IF(D14=VLOOKUP(C14,Garçons!$D:$E,2,FALSE),"","***")</f>
        <v/>
      </c>
    </row>
    <row r="15" spans="1:11" x14ac:dyDescent="0.25">
      <c r="A15" s="146" t="str">
        <f>'edt_rapport Garçons'!C209</f>
        <v>Antoine</v>
      </c>
      <c r="B15" s="146" t="str">
        <f>'edt_rapport Garçons'!B209</f>
        <v>GROS</v>
      </c>
      <c r="C15" s="144" t="str">
        <f>MID('edt_rapport Garçons'!A209,2,LEN('edt_rapport Garçons'!A209)-1)</f>
        <v>2511151</v>
      </c>
      <c r="D15" s="144" t="str">
        <f>VLOOKUP('edt_rapport Garçons'!K209,Clubs!A:B,2,FALSE)</f>
        <v>Roche lez Beaupré</v>
      </c>
      <c r="E15" s="144">
        <f>'edt_rapport Garçons'!E209</f>
        <v>1615</v>
      </c>
      <c r="F15" s="144">
        <f>YEAR('edt_rapport Garçons'!D209)</f>
        <v>1995</v>
      </c>
      <c r="G15" s="144" t="str">
        <f>SUBSTITUTE(IF('edt_rapport Garçons'!L209=0,"",'edt_rapport Garçons'!L209)," ","")</f>
        <v>1B39C</v>
      </c>
      <c r="H15" s="144" t="b">
        <f>ISNA(VLOOKUP(C15,Garçons!$D:$D,1,FALSE))</f>
        <v>0</v>
      </c>
      <c r="I15" s="144" t="str">
        <f t="shared" si="0"/>
        <v/>
      </c>
      <c r="J15" s="144" t="str">
        <f>IF(G15=IF(VLOOKUP(C15,Garçons!$D:$O,12,FALSE)="0","",VLOOKUP(C15,Garçons!$D:$O,12,FALSE)),"","***")</f>
        <v>***</v>
      </c>
      <c r="K15" s="144" t="str">
        <f>IF(D15=VLOOKUP(C15,Garçons!$D:$E,2,FALSE),"","***")</f>
        <v/>
      </c>
    </row>
    <row r="16" spans="1:11" x14ac:dyDescent="0.25">
      <c r="A16" s="146" t="str">
        <f>'edt_rapport Garçons'!C115</f>
        <v>Gerald</v>
      </c>
      <c r="B16" s="146" t="str">
        <f>'edt_rapport Garçons'!B115</f>
        <v>BRULEY</v>
      </c>
      <c r="C16" s="144" t="str">
        <f>MID('edt_rapport Garçons'!A115,2,LEN('edt_rapport Garçons'!A115)-1)</f>
        <v>2511546</v>
      </c>
      <c r="D16" s="144" t="str">
        <f>VLOOKUP('edt_rapport Garçons'!K115,Clubs!A:B,2,FALSE)</f>
        <v>Torpes Boussières</v>
      </c>
      <c r="E16" s="144">
        <f>'edt_rapport Garçons'!E115</f>
        <v>1377</v>
      </c>
      <c r="F16" s="144">
        <f>YEAR('edt_rapport Garçons'!D115)</f>
        <v>1967</v>
      </c>
      <c r="G16" s="144" t="str">
        <f>SUBSTITUTE(IF('edt_rapport Garçons'!L115=0,"",'edt_rapport Garçons'!L115)," ","")</f>
        <v>44C80D</v>
      </c>
      <c r="H16" s="144" t="b">
        <f>ISNA(VLOOKUP(C16,Garçons!$D:$D,1,FALSE))</f>
        <v>0</v>
      </c>
      <c r="I16" s="144" t="str">
        <f t="shared" si="0"/>
        <v/>
      </c>
      <c r="J16" s="144" t="str">
        <f>IF(G16=IF(VLOOKUP(C16,Garçons!$D:$O,12,FALSE)="0","",VLOOKUP(C16,Garçons!$D:$O,12,FALSE)),"","***")</f>
        <v>***</v>
      </c>
      <c r="K16" s="144" t="str">
        <f>IF(D16=VLOOKUP(C16,Garçons!$D:$E,2,FALSE),"","***")</f>
        <v/>
      </c>
    </row>
    <row r="17" spans="1:11" x14ac:dyDescent="0.25">
      <c r="A17" s="146" t="str">
        <f>'edt_rapport Garçons'!C185</f>
        <v>Luc</v>
      </c>
      <c r="B17" s="146" t="str">
        <f>'edt_rapport Garçons'!B185</f>
        <v>PRETOT</v>
      </c>
      <c r="C17" s="144" t="str">
        <f>MID('edt_rapport Garçons'!A185,2,LEN('edt_rapport Garçons'!A185)-1)</f>
        <v>2511731</v>
      </c>
      <c r="D17" s="144" t="str">
        <f>VLOOKUP('edt_rapport Garçons'!K185,Clubs!A:B,2,FALSE)</f>
        <v>Les Auxons</v>
      </c>
      <c r="E17" s="144">
        <f>'edt_rapport Garçons'!E185</f>
        <v>1269</v>
      </c>
      <c r="F17" s="144">
        <f>YEAR('edt_rapport Garçons'!D185)</f>
        <v>1967</v>
      </c>
      <c r="G17" s="144" t="str">
        <f>SUBSTITUTE(IF('edt_rapport Garçons'!L185=0,"",'edt_rapport Garçons'!L185)," ","")</f>
        <v>1C50D</v>
      </c>
      <c r="H17" s="144" t="b">
        <f>ISNA(VLOOKUP(C17,Garçons!$D:$D,1,FALSE))</f>
        <v>0</v>
      </c>
      <c r="I17" s="144" t="str">
        <f t="shared" si="0"/>
        <v/>
      </c>
      <c r="J17" s="144" t="str">
        <f>IF(G17=IF(VLOOKUP(C17,Garçons!$D:$O,12,FALSE)="0","",VLOOKUP(C17,Garçons!$D:$O,12,FALSE)),"","***")</f>
        <v>***</v>
      </c>
      <c r="K17" s="144" t="str">
        <f>IF(D17=VLOOKUP(C17,Garçons!$D:$E,2,FALSE),"","***")</f>
        <v/>
      </c>
    </row>
    <row r="18" spans="1:11" x14ac:dyDescent="0.25">
      <c r="A18" s="146" t="str">
        <f>'edt_rapport Garçons'!C236</f>
        <v>Bernard</v>
      </c>
      <c r="B18" s="146" t="str">
        <f>'edt_rapport Garçons'!B236</f>
        <v>PESCHET</v>
      </c>
      <c r="C18" s="144" t="str">
        <f>MID('edt_rapport Garçons'!A236,2,LEN('edt_rapport Garçons'!A236)-1)</f>
        <v>2511751</v>
      </c>
      <c r="D18" s="144" t="str">
        <f>VLOOKUP('edt_rapport Garçons'!K236,Clubs!A:B,2,FALSE)</f>
        <v>Pouilley les Vignes</v>
      </c>
      <c r="E18" s="144">
        <f>'edt_rapport Garçons'!E236</f>
        <v>688</v>
      </c>
      <c r="F18" s="144">
        <f>YEAR('edt_rapport Garçons'!D236)</f>
        <v>1947</v>
      </c>
      <c r="G18" s="144" t="str">
        <f>SUBSTITUTE(IF('edt_rapport Garçons'!L236=0,"",'edt_rapport Garçons'!L236)," ","")</f>
        <v/>
      </c>
      <c r="H18" s="144" t="b">
        <f>ISNA(VLOOKUP(C18,Garçons!$D:$D,1,FALSE))</f>
        <v>0</v>
      </c>
      <c r="I18" s="144" t="str">
        <f t="shared" si="0"/>
        <v/>
      </c>
      <c r="J18" s="144" t="str">
        <f>IF(G18=IF(VLOOKUP(C18,Garçons!$D:$O,12,FALSE)="0","",VLOOKUP(C18,Garçons!$D:$O,12,FALSE)),"","***")</f>
        <v>***</v>
      </c>
      <c r="K18" s="144" t="str">
        <f>IF(D18=VLOOKUP(C18,Garçons!$D:$E,2,FALSE),"","***")</f>
        <v/>
      </c>
    </row>
    <row r="19" spans="1:11" x14ac:dyDescent="0.25">
      <c r="A19" s="146" t="str">
        <f>'edt_rapport Garçons'!C223</f>
        <v>Gilles</v>
      </c>
      <c r="B19" s="146" t="str">
        <f>'edt_rapport Garçons'!B223</f>
        <v>LAMBOLEY</v>
      </c>
      <c r="C19" s="144" t="str">
        <f>MID('edt_rapport Garçons'!A223,2,LEN('edt_rapport Garçons'!A223)-1)</f>
        <v>2511762</v>
      </c>
      <c r="D19" s="144" t="str">
        <f>VLOOKUP('edt_rapport Garçons'!K223,Clubs!A:B,2,FALSE)</f>
        <v>Bavans</v>
      </c>
      <c r="E19" s="144">
        <f>'edt_rapport Garçons'!E223</f>
        <v>1497</v>
      </c>
      <c r="F19" s="144">
        <f>YEAR('edt_rapport Garçons'!D223)</f>
        <v>1967</v>
      </c>
      <c r="G19" s="144" t="str">
        <f>SUBSTITUTE(IF('edt_rapport Garçons'!L223=0,"",'edt_rapport Garçons'!L223)," ","")</f>
        <v/>
      </c>
      <c r="H19" s="144" t="b">
        <f>ISNA(VLOOKUP(C19,Garçons!$D:$D,1,FALSE))</f>
        <v>0</v>
      </c>
      <c r="I19" s="144" t="str">
        <f t="shared" si="0"/>
        <v/>
      </c>
      <c r="J19" s="144" t="str">
        <f>IF(G19=IF(VLOOKUP(C19,Garçons!$D:$O,12,FALSE)="0","",VLOOKUP(C19,Garçons!$D:$O,12,FALSE)),"","***")</f>
        <v>***</v>
      </c>
      <c r="K19" s="144" t="str">
        <f>IF(D19=VLOOKUP(C19,Garçons!$D:$E,2,FALSE),"","***")</f>
        <v/>
      </c>
    </row>
    <row r="20" spans="1:11" x14ac:dyDescent="0.25">
      <c r="A20" s="146" t="str">
        <f>'edt_rapport Garçons'!C234</f>
        <v>Mathieu</v>
      </c>
      <c r="B20" s="146" t="str">
        <f>'edt_rapport Garçons'!B234</f>
        <v>PERROT</v>
      </c>
      <c r="C20" s="144" t="str">
        <f>MID('edt_rapport Garçons'!A234,2,LEN('edt_rapport Garçons'!A234)-1)</f>
        <v>2511816</v>
      </c>
      <c r="D20" s="144" t="str">
        <f>VLOOKUP('edt_rapport Garçons'!K234,Clubs!A:B,2,FALSE)</f>
        <v>Champlive</v>
      </c>
      <c r="E20" s="144">
        <f>'edt_rapport Garçons'!E234</f>
        <v>848</v>
      </c>
      <c r="F20" s="144">
        <f>YEAR('edt_rapport Garçons'!D234)</f>
        <v>1990</v>
      </c>
      <c r="G20" s="144" t="str">
        <f>SUBSTITUTE(IF('edt_rapport Garçons'!L234=0,"",'edt_rapport Garçons'!L234)," ","")</f>
        <v>1E70F</v>
      </c>
      <c r="H20" s="144" t="b">
        <f>ISNA(VLOOKUP(C20,Garçons!$D:$D,1,FALSE))</f>
        <v>0</v>
      </c>
      <c r="I20" s="144" t="str">
        <f t="shared" si="0"/>
        <v/>
      </c>
      <c r="J20" s="144" t="str">
        <f>IF(G20=IF(VLOOKUP(C20,Garçons!$D:$O,12,FALSE)="0","",VLOOKUP(C20,Garçons!$D:$O,12,FALSE)),"","***")</f>
        <v>***</v>
      </c>
      <c r="K20" s="144" t="str">
        <f>IF(D20=VLOOKUP(C20,Garçons!$D:$E,2,FALSE),"","***")</f>
        <v/>
      </c>
    </row>
    <row r="21" spans="1:11" x14ac:dyDescent="0.25">
      <c r="A21" s="146" t="str">
        <f>'edt_rapport Garçons'!C113</f>
        <v>Quentin</v>
      </c>
      <c r="B21" s="146" t="str">
        <f>'edt_rapport Garçons'!B113</f>
        <v>TROUPEL</v>
      </c>
      <c r="C21" s="144" t="str">
        <f>MID('edt_rapport Garçons'!A113,2,LEN('edt_rapport Garçons'!A113)-1)</f>
        <v>2511881</v>
      </c>
      <c r="D21" s="144" t="str">
        <f>VLOOKUP('edt_rapport Garçons'!K113,Clubs!A:B,2,FALSE)</f>
        <v>Torpes Boussières</v>
      </c>
      <c r="E21" s="144">
        <f>'edt_rapport Garçons'!E113</f>
        <v>1511</v>
      </c>
      <c r="F21" s="144">
        <f>YEAR('edt_rapport Garçons'!D113)</f>
        <v>1988</v>
      </c>
      <c r="G21" s="144" t="str">
        <f>SUBSTITUTE(IF('edt_rapport Garçons'!L113=0,"",'edt_rapport Garçons'!L113)," ","")</f>
        <v>1B11C</v>
      </c>
      <c r="H21" s="144" t="b">
        <f>ISNA(VLOOKUP(C21,Garçons!$D:$D,1,FALSE))</f>
        <v>0</v>
      </c>
      <c r="I21" s="144" t="str">
        <f t="shared" si="0"/>
        <v/>
      </c>
      <c r="J21" s="144" t="str">
        <f>IF(G21=IF(VLOOKUP(C21,Garçons!$D:$O,12,FALSE)="0","",VLOOKUP(C21,Garçons!$D:$O,12,FALSE)),"","***")</f>
        <v>***</v>
      </c>
      <c r="K21" s="144" t="str">
        <f>IF(D21=VLOOKUP(C21,Garçons!$D:$E,2,FALSE),"","***")</f>
        <v/>
      </c>
    </row>
    <row r="22" spans="1:11" x14ac:dyDescent="0.25">
      <c r="A22" s="146" t="str">
        <f>'edt_rapport Garçons'!C233</f>
        <v>Kévin</v>
      </c>
      <c r="B22" s="146" t="str">
        <f>'edt_rapport Garçons'!B233</f>
        <v>MICHAUD</v>
      </c>
      <c r="C22" s="144" t="str">
        <f>MID('edt_rapport Garçons'!A233,2,LEN('edt_rapport Garçons'!A233)-1)</f>
        <v>2511903</v>
      </c>
      <c r="D22" s="144" t="str">
        <f>VLOOKUP('edt_rapport Garçons'!K233,Clubs!A:B,2,FALSE)</f>
        <v>Champlive</v>
      </c>
      <c r="E22" s="144">
        <f>'edt_rapport Garçons'!E233</f>
        <v>771</v>
      </c>
      <c r="F22" s="144">
        <f>YEAR('edt_rapport Garçons'!D233)</f>
        <v>1990</v>
      </c>
      <c r="G22" s="144" t="str">
        <f>SUBSTITUTE(IF('edt_rapport Garçons'!L233=0,"",'edt_rapport Garçons'!L233)," ","")</f>
        <v>20F50G</v>
      </c>
      <c r="H22" s="144" t="b">
        <f>ISNA(VLOOKUP(C22,Garçons!$D:$D,1,FALSE))</f>
        <v>0</v>
      </c>
      <c r="I22" s="144" t="str">
        <f t="shared" si="0"/>
        <v/>
      </c>
      <c r="J22" s="144" t="str">
        <f>IF(G22=IF(VLOOKUP(C22,Garçons!$D:$O,12,FALSE)="0","",VLOOKUP(C22,Garçons!$D:$O,12,FALSE)),"","***")</f>
        <v>***</v>
      </c>
      <c r="K22" s="144" t="str">
        <f>IF(D22=VLOOKUP(C22,Garçons!$D:$E,2,FALSE),"","***")</f>
        <v/>
      </c>
    </row>
    <row r="23" spans="1:11" x14ac:dyDescent="0.25">
      <c r="A23" s="146" t="str">
        <f>'edt_rapport Garçons'!C93</f>
        <v>Bernard</v>
      </c>
      <c r="B23" s="146" t="str">
        <f>'edt_rapport Garçons'!B93</f>
        <v>PARMEGIANI</v>
      </c>
      <c r="C23" s="144" t="str">
        <f>MID('edt_rapport Garçons'!A93,2,LEN('edt_rapport Garçons'!A93)-1)</f>
        <v>2512053</v>
      </c>
      <c r="D23" s="144" t="str">
        <f>VLOOKUP('edt_rapport Garçons'!K93,Clubs!A:B,2,FALSE)</f>
        <v>Seloncourt</v>
      </c>
      <c r="E23" s="144">
        <f>'edt_rapport Garçons'!E93</f>
        <v>1023</v>
      </c>
      <c r="F23" s="144">
        <f>YEAR('edt_rapport Garçons'!D93)</f>
        <v>1950</v>
      </c>
      <c r="G23" s="144" t="str">
        <f>SUBSTITUTE(IF('edt_rapport Garçons'!L93=0,"",'edt_rapport Garçons'!L93)," ","")</f>
        <v/>
      </c>
      <c r="H23" s="144" t="b">
        <f>ISNA(VLOOKUP(C23,Garçons!$D:$D,1,FALSE))</f>
        <v>0</v>
      </c>
      <c r="I23" s="144" t="str">
        <f t="shared" si="0"/>
        <v/>
      </c>
      <c r="J23" s="144" t="str">
        <f>IF(G23=IF(VLOOKUP(C23,Garçons!$D:$O,12,FALSE)="0","",VLOOKUP(C23,Garçons!$D:$O,12,FALSE)),"","***")</f>
        <v>***</v>
      </c>
      <c r="K23" s="144" t="str">
        <f>IF(D23=VLOOKUP(C23,Garçons!$D:$E,2,FALSE),"","***")</f>
        <v/>
      </c>
    </row>
    <row r="24" spans="1:11" x14ac:dyDescent="0.25">
      <c r="A24" s="146" t="str">
        <f>'edt_rapport Garçons'!C114</f>
        <v>Marc</v>
      </c>
      <c r="B24" s="146" t="str">
        <f>'edt_rapport Garçons'!B114</f>
        <v>VIELLE</v>
      </c>
      <c r="C24" s="144" t="str">
        <f>MID('edt_rapport Garçons'!A114,2,LEN('edt_rapport Garçons'!A114)-1)</f>
        <v>2512202</v>
      </c>
      <c r="D24" s="144" t="str">
        <f>VLOOKUP('edt_rapport Garçons'!K114,Clubs!A:B,2,FALSE)</f>
        <v>Torpes Boussières</v>
      </c>
      <c r="E24" s="144">
        <f>'edt_rapport Garçons'!E114</f>
        <v>1173</v>
      </c>
      <c r="F24" s="144">
        <f>YEAR('edt_rapport Garçons'!D114)</f>
        <v>1981</v>
      </c>
      <c r="G24" s="144" t="str">
        <f>SUBSTITUTE(IF('edt_rapport Garçons'!L114=0,"",'edt_rapport Garçons'!L114)," ","")</f>
        <v/>
      </c>
      <c r="H24" s="144" t="b">
        <f>ISNA(VLOOKUP(C24,Garçons!$D:$D,1,FALSE))</f>
        <v>0</v>
      </c>
      <c r="I24" s="144" t="str">
        <f t="shared" si="0"/>
        <v/>
      </c>
      <c r="J24" s="144" t="str">
        <f>IF(G24=IF(VLOOKUP(C24,Garçons!$D:$O,12,FALSE)="0","",VLOOKUP(C24,Garçons!$D:$O,12,FALSE)),"","***")</f>
        <v>***</v>
      </c>
      <c r="K24" s="144" t="str">
        <f>IF(D24=VLOOKUP(C24,Garçons!$D:$E,2,FALSE),"","***")</f>
        <v/>
      </c>
    </row>
    <row r="25" spans="1:11" x14ac:dyDescent="0.25">
      <c r="A25" s="146" t="str">
        <f>'edt_rapport Garçons'!C265</f>
        <v>Xavier</v>
      </c>
      <c r="B25" s="146" t="str">
        <f>'edt_rapport Garçons'!B265</f>
        <v>COQUIARD</v>
      </c>
      <c r="C25" s="144" t="str">
        <f>MID('edt_rapport Garçons'!A265,2,LEN('edt_rapport Garçons'!A265)-1)</f>
        <v>2512244</v>
      </c>
      <c r="D25" s="144" t="str">
        <f>VLOOKUP('edt_rapport Garçons'!K265,Clubs!A:B,2,FALSE)</f>
        <v>Montrond le Château</v>
      </c>
      <c r="E25" s="144">
        <f>'edt_rapport Garçons'!E265</f>
        <v>991</v>
      </c>
      <c r="F25" s="144">
        <f>YEAR('edt_rapport Garçons'!D265)</f>
        <v>1979</v>
      </c>
      <c r="G25" s="144" t="str">
        <f>SUBSTITUTE(IF('edt_rapport Garçons'!L265=0,"",'edt_rapport Garçons'!L265)," ","")</f>
        <v>80E80F</v>
      </c>
      <c r="H25" s="144" t="b">
        <f>ISNA(VLOOKUP(C25,Garçons!$D:$D,1,FALSE))</f>
        <v>0</v>
      </c>
      <c r="I25" s="144" t="str">
        <f t="shared" si="0"/>
        <v/>
      </c>
      <c r="J25" s="144" t="str">
        <f>IF(G25=IF(VLOOKUP(C25,Garçons!$D:$O,12,FALSE)="0","",VLOOKUP(C25,Garçons!$D:$O,12,FALSE)),"","***")</f>
        <v>***</v>
      </c>
      <c r="K25" s="144" t="str">
        <f>IF(D25=VLOOKUP(C25,Garçons!$D:$E,2,FALSE),"","***")</f>
        <v/>
      </c>
    </row>
    <row r="26" spans="1:11" x14ac:dyDescent="0.25">
      <c r="A26" s="146" t="str">
        <f>'edt_rapport Garçons'!C64</f>
        <v>Johan</v>
      </c>
      <c r="B26" s="146" t="str">
        <f>'edt_rapport Garçons'!B64</f>
        <v>HENRIET</v>
      </c>
      <c r="C26" s="144" t="str">
        <f>MID('edt_rapport Garçons'!A64,2,LEN('edt_rapport Garçons'!A64)-1)</f>
        <v>2512617</v>
      </c>
      <c r="D26" s="144" t="str">
        <f>VLOOKUP('edt_rapport Garçons'!K64,Clubs!A:B,2,FALSE)</f>
        <v>Pontarlier</v>
      </c>
      <c r="E26" s="144">
        <f>'edt_rapport Garçons'!E64</f>
        <v>1489</v>
      </c>
      <c r="F26" s="144">
        <f>YEAR('edt_rapport Garçons'!D64)</f>
        <v>1990</v>
      </c>
      <c r="G26" s="144" t="str">
        <f>SUBSTITUTE(IF('edt_rapport Garçons'!L64=0,"",'edt_rapport Garçons'!L64)," ","")</f>
        <v>1B44C</v>
      </c>
      <c r="H26" s="144" t="b">
        <f>ISNA(VLOOKUP(C26,Garçons!$D:$D,1,FALSE))</f>
        <v>0</v>
      </c>
      <c r="I26" s="144" t="str">
        <f t="shared" si="0"/>
        <v/>
      </c>
      <c r="J26" s="144" t="str">
        <f>IF(G26=IF(VLOOKUP(C26,Garçons!$D:$O,12,FALSE)="0","",VLOOKUP(C26,Garçons!$D:$O,12,FALSE)),"","***")</f>
        <v>***</v>
      </c>
      <c r="K26" s="144" t="str">
        <f>IF(D26=VLOOKUP(C26,Garçons!$D:$E,2,FALSE),"","***")</f>
        <v/>
      </c>
    </row>
    <row r="27" spans="1:11" x14ac:dyDescent="0.25">
      <c r="A27" s="146" t="str">
        <f>'edt_rapport Garçons'!C270</f>
        <v>Alexandre</v>
      </c>
      <c r="B27" s="146" t="str">
        <f>'edt_rapport Garçons'!B270</f>
        <v>BOURQUIN</v>
      </c>
      <c r="C27" s="144" t="str">
        <f>MID('edt_rapport Garçons'!A270,2,LEN('edt_rapport Garçons'!A270)-1)</f>
        <v>2512822</v>
      </c>
      <c r="D27" s="144" t="str">
        <f>VLOOKUP('edt_rapport Garçons'!K270,Clubs!A:B,2,FALSE)</f>
        <v>Saint Ferjeux</v>
      </c>
      <c r="E27" s="144">
        <f>'edt_rapport Garçons'!E270</f>
        <v>1015</v>
      </c>
      <c r="F27" s="144">
        <f>YEAR('edt_rapport Garçons'!D270)</f>
        <v>1985</v>
      </c>
      <c r="G27" s="144" t="str">
        <f>SUBSTITUTE(IF('edt_rapport Garçons'!L270=0,"",'edt_rapport Garçons'!L270)," ","")</f>
        <v>14D80E</v>
      </c>
      <c r="H27" s="144" t="b">
        <f>ISNA(VLOOKUP(C27,Garçons!$D:$D,1,FALSE))</f>
        <v>0</v>
      </c>
      <c r="I27" s="144" t="str">
        <f t="shared" si="0"/>
        <v/>
      </c>
      <c r="J27" s="144" t="str">
        <f>IF(G27=IF(VLOOKUP(C27,Garçons!$D:$O,12,FALSE)="0","",VLOOKUP(C27,Garçons!$D:$O,12,FALSE)),"","***")</f>
        <v>***</v>
      </c>
      <c r="K27" s="144" t="str">
        <f>IF(D27=VLOOKUP(C27,Garçons!$D:$E,2,FALSE),"","***")</f>
        <v/>
      </c>
    </row>
    <row r="28" spans="1:11" x14ac:dyDescent="0.25">
      <c r="A28" s="146" t="str">
        <f>'edt_rapport Garçons'!C272</f>
        <v>Sebastien</v>
      </c>
      <c r="B28" s="146" t="str">
        <f>'edt_rapport Garçons'!B272</f>
        <v>ROBERT</v>
      </c>
      <c r="C28" s="144" t="str">
        <f>MID('edt_rapport Garçons'!A272,2,LEN('edt_rapport Garçons'!A272)-1)</f>
        <v>2512823</v>
      </c>
      <c r="D28" s="144" t="str">
        <f>VLOOKUP('edt_rapport Garçons'!K272,Clubs!A:B,2,FALSE)</f>
        <v>Saint Ferjeux</v>
      </c>
      <c r="E28" s="144">
        <f>'edt_rapport Garçons'!E272</f>
        <v>1326</v>
      </c>
      <c r="F28" s="144">
        <f>YEAR('edt_rapport Garçons'!D272)</f>
        <v>1988</v>
      </c>
      <c r="G28" s="144" t="str">
        <f>SUBSTITUTE(IF('edt_rapport Garçons'!L272=0,"",'edt_rapport Garçons'!L272)," ","")</f>
        <v>1C65D</v>
      </c>
      <c r="H28" s="144" t="b">
        <f>ISNA(VLOOKUP(C28,Garçons!$D:$D,1,FALSE))</f>
        <v>0</v>
      </c>
      <c r="I28" s="144" t="str">
        <f t="shared" si="0"/>
        <v/>
      </c>
      <c r="J28" s="144" t="str">
        <f>IF(G28=IF(VLOOKUP(C28,Garçons!$D:$O,12,FALSE)="0","",VLOOKUP(C28,Garçons!$D:$O,12,FALSE)),"","***")</f>
        <v>***</v>
      </c>
      <c r="K28" s="144" t="str">
        <f>IF(D28=VLOOKUP(C28,Garçons!$D:$E,2,FALSE),"","***")</f>
        <v/>
      </c>
    </row>
    <row r="29" spans="1:11" x14ac:dyDescent="0.25">
      <c r="A29" s="146" t="str">
        <f>'edt_rapport Garçons'!C31</f>
        <v>Jeremy</v>
      </c>
      <c r="B29" s="146" t="str">
        <f>'edt_rapport Garçons'!B31</f>
        <v>MAZURE</v>
      </c>
      <c r="C29" s="144" t="str">
        <f>MID('edt_rapport Garçons'!A31,2,LEN('edt_rapport Garçons'!A31)-1)</f>
        <v>2512911</v>
      </c>
      <c r="D29" s="144" t="str">
        <f>VLOOKUP('edt_rapport Garçons'!K31,Clubs!A:B,2,FALSE)</f>
        <v>Fesches le Châtel</v>
      </c>
      <c r="E29" s="144">
        <f>'edt_rapport Garçons'!E31</f>
        <v>1199</v>
      </c>
      <c r="F29" s="144">
        <f>YEAR('edt_rapport Garçons'!D31)</f>
        <v>1999</v>
      </c>
      <c r="G29" s="144" t="str">
        <f>SUBSTITUTE(IF('edt_rapport Garçons'!L31=0,"",'edt_rapport Garçons'!L31)," ","")</f>
        <v>1C5D</v>
      </c>
      <c r="H29" s="144" t="b">
        <f>ISNA(VLOOKUP(C29,Garçons!$D:$D,1,FALSE))</f>
        <v>0</v>
      </c>
      <c r="I29" s="144" t="str">
        <f t="shared" si="0"/>
        <v/>
      </c>
      <c r="J29" s="144" t="str">
        <f>IF(G29=IF(VLOOKUP(C29,Garçons!$D:$O,12,FALSE)="0","",VLOOKUP(C29,Garçons!$D:$O,12,FALSE)),"","***")</f>
        <v>***</v>
      </c>
      <c r="K29" s="144" t="str">
        <f>IF(D29=VLOOKUP(C29,Garçons!$D:$E,2,FALSE),"","***")</f>
        <v/>
      </c>
    </row>
    <row r="30" spans="1:11" x14ac:dyDescent="0.25">
      <c r="A30" s="146" t="str">
        <f>'edt_rapport Garçons'!C221</f>
        <v>Tristan</v>
      </c>
      <c r="B30" s="146" t="str">
        <f>'edt_rapport Garçons'!B221</f>
        <v>CALAND</v>
      </c>
      <c r="C30" s="144" t="str">
        <f>MID('edt_rapport Garçons'!A221,2,LEN('edt_rapport Garçons'!A221)-1)</f>
        <v>2512953</v>
      </c>
      <c r="D30" s="144" t="str">
        <f>VLOOKUP('edt_rapport Garçons'!K221,Clubs!A:B,2,FALSE)</f>
        <v>Bavans</v>
      </c>
      <c r="E30" s="144">
        <f>'edt_rapport Garçons'!E221</f>
        <v>1569</v>
      </c>
      <c r="F30" s="144">
        <f>YEAR('edt_rapport Garçons'!D221)</f>
        <v>1994</v>
      </c>
      <c r="G30" s="144" t="str">
        <f>SUBSTITUTE(IF('edt_rapport Garçons'!L221=0,"",'edt_rapport Garçons'!L221)," ","")</f>
        <v/>
      </c>
      <c r="H30" s="144" t="b">
        <f>ISNA(VLOOKUP(C30,Garçons!$D:$D,1,FALSE))</f>
        <v>0</v>
      </c>
      <c r="I30" s="144" t="str">
        <f t="shared" si="0"/>
        <v/>
      </c>
      <c r="J30" s="144" t="str">
        <f>IF(G30=IF(VLOOKUP(C30,Garçons!$D:$O,12,FALSE)="0","",VLOOKUP(C30,Garçons!$D:$O,12,FALSE)),"","***")</f>
        <v>***</v>
      </c>
      <c r="K30" s="144" t="str">
        <f>IF(D30=VLOOKUP(C30,Garçons!$D:$E,2,FALSE),"","***")</f>
        <v/>
      </c>
    </row>
    <row r="31" spans="1:11" x14ac:dyDescent="0.25">
      <c r="A31" s="146" t="str">
        <f>'edt_rapport Garçons'!C282</f>
        <v>Fabien</v>
      </c>
      <c r="B31" s="146" t="str">
        <f>'edt_rapport Garçons'!B282</f>
        <v>MELIERES</v>
      </c>
      <c r="C31" s="144" t="str">
        <f>MID('edt_rapport Garçons'!A282,2,LEN('edt_rapport Garçons'!A282)-1)</f>
        <v>2512990</v>
      </c>
      <c r="D31" s="144" t="str">
        <f>VLOOKUP('edt_rapport Garçons'!K282,Clubs!A:B,2,FALSE)</f>
        <v>Hérimoncourt</v>
      </c>
      <c r="E31" s="144">
        <f>'edt_rapport Garçons'!E282</f>
        <v>847</v>
      </c>
      <c r="F31" s="144">
        <f>YEAR('edt_rapport Garçons'!D282)</f>
        <v>1991</v>
      </c>
      <c r="G31" s="144" t="str">
        <f>SUBSTITUTE(IF('edt_rapport Garçons'!L282=0,"",'edt_rapport Garçons'!L282)," ","")</f>
        <v>90F</v>
      </c>
      <c r="H31" s="144" t="b">
        <f>ISNA(VLOOKUP(C31,Garçons!$D:$D,1,FALSE))</f>
        <v>0</v>
      </c>
      <c r="I31" s="144" t="str">
        <f t="shared" si="0"/>
        <v/>
      </c>
      <c r="J31" s="144" t="str">
        <f>IF(G31=IF(VLOOKUP(C31,Garçons!$D:$O,12,FALSE)="0","",VLOOKUP(C31,Garçons!$D:$O,12,FALSE)),"","***")</f>
        <v>***</v>
      </c>
      <c r="K31" s="144" t="str">
        <f>IF(D31=VLOOKUP(C31,Garçons!$D:$E,2,FALSE),"","***")</f>
        <v/>
      </c>
    </row>
    <row r="32" spans="1:11" x14ac:dyDescent="0.25">
      <c r="A32" s="146" t="str">
        <f>'edt_rapport Garçons'!C208</f>
        <v>Arthur</v>
      </c>
      <c r="B32" s="146" t="str">
        <f>'edt_rapport Garçons'!B208</f>
        <v>ROLAND</v>
      </c>
      <c r="C32" s="144" t="str">
        <f>MID('edt_rapport Garçons'!A208,2,LEN('edt_rapport Garçons'!A208)-1)</f>
        <v>2513082</v>
      </c>
      <c r="D32" s="144" t="str">
        <f>VLOOKUP('edt_rapport Garçons'!K208,Clubs!A:B,2,FALSE)</f>
        <v>Roche lez Beaupré</v>
      </c>
      <c r="E32" s="144">
        <f>'edt_rapport Garçons'!E208</f>
        <v>1967</v>
      </c>
      <c r="F32" s="144">
        <f>YEAR('edt_rapport Garçons'!D208)</f>
        <v>1998</v>
      </c>
      <c r="G32" s="144" t="str">
        <f>SUBSTITUTE(IF('edt_rapport Garçons'!L208=0,"",'edt_rapport Garçons'!L208)," ","")</f>
        <v>1B95C</v>
      </c>
      <c r="H32" s="144" t="b">
        <f>ISNA(VLOOKUP(C32,Garçons!$D:$D,1,FALSE))</f>
        <v>0</v>
      </c>
      <c r="I32" s="144" t="str">
        <f t="shared" si="0"/>
        <v/>
      </c>
      <c r="J32" s="144" t="str">
        <f>IF(G32=IF(VLOOKUP(C32,Garçons!$D:$O,12,FALSE)="0","",VLOOKUP(C32,Garçons!$D:$O,12,FALSE)),"","***")</f>
        <v>***</v>
      </c>
      <c r="K32" s="144" t="str">
        <f>IF(D32=VLOOKUP(C32,Garçons!$D:$E,2,FALSE),"","***")</f>
        <v/>
      </c>
    </row>
    <row r="33" spans="1:11" x14ac:dyDescent="0.25">
      <c r="A33" s="146" t="str">
        <f>'edt_rapport Garçons'!C88</f>
        <v>Martin</v>
      </c>
      <c r="B33" s="146" t="str">
        <f>'edt_rapport Garçons'!B88</f>
        <v>KAMINSKI</v>
      </c>
      <c r="C33" s="144" t="str">
        <f>MID('edt_rapport Garçons'!A88,2,LEN('edt_rapport Garçons'!A88)-1)</f>
        <v>2513096</v>
      </c>
      <c r="D33" s="144" t="str">
        <f>VLOOKUP('edt_rapport Garçons'!K88,Clubs!A:B,2,FALSE)</f>
        <v>Seloncourt</v>
      </c>
      <c r="E33" s="144">
        <f>'edt_rapport Garçons'!E88</f>
        <v>1438</v>
      </c>
      <c r="F33" s="144">
        <f>YEAR('edt_rapport Garçons'!D88)</f>
        <v>1996</v>
      </c>
      <c r="G33" s="144" t="str">
        <f>SUBSTITUTE(IF('edt_rapport Garçons'!L88=0,"",'edt_rapport Garçons'!L88)," ","")</f>
        <v>2C10D</v>
      </c>
      <c r="H33" s="144" t="b">
        <f>ISNA(VLOOKUP(C33,Garçons!$D:$D,1,FALSE))</f>
        <v>0</v>
      </c>
      <c r="I33" s="144" t="str">
        <f t="shared" si="0"/>
        <v/>
      </c>
      <c r="J33" s="144" t="str">
        <f>IF(G33=IF(VLOOKUP(C33,Garçons!$D:$O,12,FALSE)="0","",VLOOKUP(C33,Garçons!$D:$O,12,FALSE)),"","***")</f>
        <v>***</v>
      </c>
      <c r="K33" s="144" t="str">
        <f>IF(D33=VLOOKUP(C33,Garçons!$D:$E,2,FALSE),"","***")</f>
        <v/>
      </c>
    </row>
    <row r="34" spans="1:11" x14ac:dyDescent="0.25">
      <c r="A34" s="146" t="str">
        <f>'edt_rapport Garçons'!C85</f>
        <v>Leandre</v>
      </c>
      <c r="B34" s="146" t="str">
        <f>'edt_rapport Garçons'!B85</f>
        <v>PEDRETTI</v>
      </c>
      <c r="C34" s="144" t="str">
        <f>MID('edt_rapport Garçons'!A85,2,LEN('edt_rapport Garçons'!A85)-1)</f>
        <v>2513103</v>
      </c>
      <c r="D34" s="144" t="str">
        <f>VLOOKUP('edt_rapport Garçons'!K85,Clubs!A:B,2,FALSE)</f>
        <v>Seloncourt</v>
      </c>
      <c r="E34" s="144">
        <f>'edt_rapport Garçons'!E85</f>
        <v>1519</v>
      </c>
      <c r="F34" s="144">
        <f>YEAR('edt_rapport Garçons'!D85)</f>
        <v>1998</v>
      </c>
      <c r="G34" s="144" t="str">
        <f>SUBSTITUTE(IF('edt_rapport Garçons'!L85=0,"",'edt_rapport Garçons'!L85)," ","")</f>
        <v>81D</v>
      </c>
      <c r="H34" s="144" t="b">
        <f>ISNA(VLOOKUP(C34,Garçons!$D:$D,1,FALSE))</f>
        <v>0</v>
      </c>
      <c r="I34" s="144" t="str">
        <f t="shared" si="0"/>
        <v/>
      </c>
      <c r="J34" s="144" t="str">
        <f>IF(G34=IF(VLOOKUP(C34,Garçons!$D:$O,12,FALSE)="0","",VLOOKUP(C34,Garçons!$D:$O,12,FALSE)),"","***")</f>
        <v>***</v>
      </c>
      <c r="K34" s="144" t="str">
        <f>IF(D34=VLOOKUP(C34,Garçons!$D:$E,2,FALSE),"","***")</f>
        <v/>
      </c>
    </row>
    <row r="35" spans="1:11" x14ac:dyDescent="0.25">
      <c r="A35" s="146" t="str">
        <f>'edt_rapport Garçons'!C86</f>
        <v>Francois</v>
      </c>
      <c r="B35" s="146" t="str">
        <f>'edt_rapport Garçons'!B86</f>
        <v>GIRARD</v>
      </c>
      <c r="C35" s="144" t="str">
        <f>MID('edt_rapport Garçons'!A86,2,LEN('edt_rapport Garçons'!A86)-1)</f>
        <v>2513162</v>
      </c>
      <c r="D35" s="144" t="str">
        <f>VLOOKUP('edt_rapport Garçons'!K86,Clubs!A:B,2,FALSE)</f>
        <v>Seloncourt</v>
      </c>
      <c r="E35" s="144">
        <f>'edt_rapport Garçons'!E86</f>
        <v>1124</v>
      </c>
      <c r="F35" s="144">
        <f>YEAR('edt_rapport Garçons'!D86)</f>
        <v>1981</v>
      </c>
      <c r="G35" s="144" t="str">
        <f>SUBSTITUTE(IF('edt_rapport Garçons'!L86=0,"",'edt_rapport Garçons'!L86)," ","")</f>
        <v>1C12D</v>
      </c>
      <c r="H35" s="144" t="b">
        <f>ISNA(VLOOKUP(C35,Garçons!$D:$D,1,FALSE))</f>
        <v>0</v>
      </c>
      <c r="I35" s="144" t="str">
        <f t="shared" si="0"/>
        <v/>
      </c>
      <c r="J35" s="144" t="str">
        <f>IF(G35=IF(VLOOKUP(C35,Garçons!$D:$O,12,FALSE)="0","",VLOOKUP(C35,Garçons!$D:$O,12,FALSE)),"","***")</f>
        <v>***</v>
      </c>
      <c r="K35" s="144" t="str">
        <f>IF(D35=VLOOKUP(C35,Garçons!$D:$E,2,FALSE),"","***")</f>
        <v/>
      </c>
    </row>
    <row r="36" spans="1:11" x14ac:dyDescent="0.25">
      <c r="A36" s="146" t="str">
        <f>'edt_rapport Garçons'!C25</f>
        <v>Renaud</v>
      </c>
      <c r="B36" s="146" t="str">
        <f>'edt_rapport Garçons'!B25</f>
        <v>PAILLARD</v>
      </c>
      <c r="C36" s="144" t="str">
        <f>MID('edt_rapport Garçons'!A25,2,LEN('edt_rapport Garçons'!A25)-1)</f>
        <v>2513210</v>
      </c>
      <c r="D36" s="144" t="str">
        <f>VLOOKUP('edt_rapport Garçons'!K25,Clubs!A:B,2,FALSE)</f>
        <v>PS Besançon</v>
      </c>
      <c r="E36" s="144">
        <f>'edt_rapport Garçons'!E25</f>
        <v>990</v>
      </c>
      <c r="F36" s="144">
        <f>YEAR('edt_rapport Garçons'!D25)</f>
        <v>1988</v>
      </c>
      <c r="G36" s="144" t="str">
        <f>SUBSTITUTE(IF('edt_rapport Garçons'!L25=0,"",'edt_rapport Garçons'!L25)," ","")</f>
        <v>5D7E</v>
      </c>
      <c r="H36" s="144" t="b">
        <f>ISNA(VLOOKUP(C36,Garçons!$D:$D,1,FALSE))</f>
        <v>0</v>
      </c>
      <c r="I36" s="144" t="str">
        <f t="shared" si="0"/>
        <v/>
      </c>
      <c r="J36" s="144" t="str">
        <f>IF(G36=IF(VLOOKUP(C36,Garçons!$D:$O,12,FALSE)="0","",VLOOKUP(C36,Garçons!$D:$O,12,FALSE)),"","***")</f>
        <v>***</v>
      </c>
      <c r="K36" s="144" t="str">
        <f>IF(D36=VLOOKUP(C36,Garçons!$D:$E,2,FALSE),"","***")</f>
        <v/>
      </c>
    </row>
    <row r="37" spans="1:11" x14ac:dyDescent="0.25">
      <c r="A37" s="146" t="str">
        <f>'edt_rapport Garçons'!C111</f>
        <v>Fabien</v>
      </c>
      <c r="B37" s="146" t="str">
        <f>'edt_rapport Garçons'!B111</f>
        <v>LALLEMAND</v>
      </c>
      <c r="C37" s="144" t="str">
        <f>MID('edt_rapport Garçons'!A111,2,LEN('edt_rapport Garçons'!A111)-1)</f>
        <v>2513230</v>
      </c>
      <c r="D37" s="144" t="str">
        <f>VLOOKUP('edt_rapport Garçons'!K111,Clubs!A:B,2,FALSE)</f>
        <v>Torpes Boussières</v>
      </c>
      <c r="E37" s="144">
        <f>'edt_rapport Garçons'!E111</f>
        <v>1065</v>
      </c>
      <c r="F37" s="144">
        <f>YEAR('edt_rapport Garçons'!D111)</f>
        <v>1993</v>
      </c>
      <c r="G37" s="144" t="str">
        <f>SUBSTITUTE(IF('edt_rapport Garçons'!L111=0,"",'edt_rapport Garçons'!L111)," ","")</f>
        <v>16D65E</v>
      </c>
      <c r="H37" s="144" t="b">
        <f>ISNA(VLOOKUP(C37,Garçons!$D:$D,1,FALSE))</f>
        <v>0</v>
      </c>
      <c r="I37" s="144" t="str">
        <f t="shared" si="0"/>
        <v/>
      </c>
      <c r="J37" s="144" t="str">
        <f>IF(G37=IF(VLOOKUP(C37,Garçons!$D:$O,12,FALSE)="0","",VLOOKUP(C37,Garçons!$D:$O,12,FALSE)),"","***")</f>
        <v>***</v>
      </c>
      <c r="K37" s="144" t="str">
        <f>IF(D37=VLOOKUP(C37,Garçons!$D:$E,2,FALSE),"","***")</f>
        <v/>
      </c>
    </row>
    <row r="38" spans="1:11" x14ac:dyDescent="0.25">
      <c r="A38" s="146" t="str">
        <f>'edt_rapport Garçons'!C162</f>
        <v>Bastien</v>
      </c>
      <c r="B38" s="146" t="str">
        <f>'edt_rapport Garçons'!B162</f>
        <v>TOURNIER</v>
      </c>
      <c r="C38" s="144" t="str">
        <f>MID('edt_rapport Garçons'!A162,2,LEN('edt_rapport Garçons'!A162)-1)</f>
        <v>2513240</v>
      </c>
      <c r="D38" s="144" t="str">
        <f>VLOOKUP('edt_rapport Garçons'!K162,Clubs!A:B,2,FALSE)</f>
        <v>Avanne Aveney</v>
      </c>
      <c r="E38" s="144">
        <f>'edt_rapport Garçons'!E162</f>
        <v>747</v>
      </c>
      <c r="F38" s="144">
        <f>YEAR('edt_rapport Garçons'!D162)</f>
        <v>1999</v>
      </c>
      <c r="G38" s="144" t="str">
        <f>SUBSTITUTE(IF('edt_rapport Garçons'!L162=0,"",'edt_rapport Garçons'!L162)," ","")</f>
        <v/>
      </c>
      <c r="H38" s="144" t="b">
        <f>ISNA(VLOOKUP(C38,Garçons!$D:$D,1,FALSE))</f>
        <v>0</v>
      </c>
      <c r="I38" s="144" t="str">
        <f t="shared" si="0"/>
        <v/>
      </c>
      <c r="J38" s="144" t="str">
        <f>IF(G38=IF(VLOOKUP(C38,Garçons!$D:$O,12,FALSE)="0","",VLOOKUP(C38,Garçons!$D:$O,12,FALSE)),"","***")</f>
        <v>***</v>
      </c>
      <c r="K38" s="144" t="str">
        <f>IF(D38=VLOOKUP(C38,Garçons!$D:$E,2,FALSE),"","***")</f>
        <v/>
      </c>
    </row>
    <row r="39" spans="1:11" x14ac:dyDescent="0.25">
      <c r="A39" s="146" t="str">
        <f>'edt_rapport Garçons'!C163</f>
        <v>Yannick</v>
      </c>
      <c r="B39" s="146" t="str">
        <f>'edt_rapport Garçons'!B163</f>
        <v>TOURNIER</v>
      </c>
      <c r="C39" s="144" t="str">
        <f>MID('edt_rapport Garçons'!A163,2,LEN('edt_rapport Garçons'!A163)-1)</f>
        <v>2513241</v>
      </c>
      <c r="D39" s="144" t="str">
        <f>VLOOKUP('edt_rapport Garçons'!K163,Clubs!A:B,2,FALSE)</f>
        <v>Avanne Aveney</v>
      </c>
      <c r="E39" s="144">
        <f>'edt_rapport Garçons'!E163</f>
        <v>791</v>
      </c>
      <c r="F39" s="144">
        <f>YEAR('edt_rapport Garçons'!D163)</f>
        <v>1999</v>
      </c>
      <c r="G39" s="144" t="str">
        <f>SUBSTITUTE(IF('edt_rapport Garçons'!L163=0,"",'edt_rapport Garçons'!L163)," ","")</f>
        <v/>
      </c>
      <c r="H39" s="144" t="b">
        <f>ISNA(VLOOKUP(C39,Garçons!$D:$D,1,FALSE))</f>
        <v>0</v>
      </c>
      <c r="I39" s="144" t="str">
        <f t="shared" si="0"/>
        <v/>
      </c>
      <c r="J39" s="144" t="str">
        <f>IF(G39=IF(VLOOKUP(C39,Garçons!$D:$O,12,FALSE)="0","",VLOOKUP(C39,Garçons!$D:$O,12,FALSE)),"","***")</f>
        <v>***</v>
      </c>
      <c r="K39" s="144" t="str">
        <f>IF(D39=VLOOKUP(C39,Garçons!$D:$E,2,FALSE),"","***")</f>
        <v/>
      </c>
    </row>
    <row r="40" spans="1:11" x14ac:dyDescent="0.25">
      <c r="A40" s="146" t="str">
        <f>'edt_rapport Garçons'!C37</f>
        <v>Thierry</v>
      </c>
      <c r="B40" s="146" t="str">
        <f>'edt_rapport Garçons'!B37</f>
        <v>CORDIER</v>
      </c>
      <c r="C40" s="144" t="str">
        <f>MID('edt_rapport Garçons'!A37,2,LEN('edt_rapport Garçons'!A37)-1)</f>
        <v>2513274</v>
      </c>
      <c r="D40" s="144" t="str">
        <f>VLOOKUP('edt_rapport Garçons'!K37,Clubs!A:B,2,FALSE)</f>
        <v>Fesches le Châtel</v>
      </c>
      <c r="E40" s="144">
        <f>'edt_rapport Garçons'!E37</f>
        <v>857</v>
      </c>
      <c r="F40" s="144">
        <f>YEAR('edt_rapport Garçons'!D37)</f>
        <v>1963</v>
      </c>
      <c r="G40" s="144" t="str">
        <f>SUBSTITUTE(IF('edt_rapport Garçons'!L37=0,"",'edt_rapport Garçons'!L37)," ","")</f>
        <v>97E</v>
      </c>
      <c r="H40" s="144" t="b">
        <f>ISNA(VLOOKUP(C40,Garçons!$D:$D,1,FALSE))</f>
        <v>0</v>
      </c>
      <c r="I40" s="144" t="str">
        <f t="shared" si="0"/>
        <v/>
      </c>
      <c r="J40" s="144" t="str">
        <f>IF(G40=IF(VLOOKUP(C40,Garçons!$D:$O,12,FALSE)="0","",VLOOKUP(C40,Garçons!$D:$O,12,FALSE)),"","***")</f>
        <v>***</v>
      </c>
      <c r="K40" s="144" t="str">
        <f>IF(D40=VLOOKUP(C40,Garçons!$D:$E,2,FALSE),"","***")</f>
        <v/>
      </c>
    </row>
    <row r="41" spans="1:11" x14ac:dyDescent="0.25">
      <c r="A41" s="146" t="str">
        <f>'edt_rapport Garçons'!C24</f>
        <v>Florian</v>
      </c>
      <c r="B41" s="146" t="str">
        <f>'edt_rapport Garçons'!B24</f>
        <v>DODY</v>
      </c>
      <c r="C41" s="144" t="str">
        <f>MID('edt_rapport Garçons'!A24,2,LEN('edt_rapport Garçons'!A24)-1)</f>
        <v>2513364</v>
      </c>
      <c r="D41" s="144" t="str">
        <f>VLOOKUP('edt_rapport Garçons'!K24,Clubs!A:B,2,FALSE)</f>
        <v>PS Besançon</v>
      </c>
      <c r="E41" s="144">
        <f>'edt_rapport Garçons'!E24</f>
        <v>779</v>
      </c>
      <c r="F41" s="144">
        <f>YEAR('edt_rapport Garçons'!D24)</f>
        <v>1996</v>
      </c>
      <c r="G41" s="144" t="str">
        <f>SUBSTITUTE(IF('edt_rapport Garçons'!L24=0,"",'edt_rapport Garçons'!L24)," ","")</f>
        <v>2D4E50F</v>
      </c>
      <c r="H41" s="144" t="b">
        <f>ISNA(VLOOKUP(C41,Garçons!$D:$D,1,FALSE))</f>
        <v>0</v>
      </c>
      <c r="I41" s="144" t="str">
        <f t="shared" si="0"/>
        <v/>
      </c>
      <c r="J41" s="144" t="str">
        <f>IF(G41=IF(VLOOKUP(C41,Garçons!$D:$O,12,FALSE)="0","",VLOOKUP(C41,Garçons!$D:$O,12,FALSE)),"","***")</f>
        <v>***</v>
      </c>
      <c r="K41" s="144" t="str">
        <f>IF(D41=VLOOKUP(C41,Garçons!$D:$E,2,FALSE),"","***")</f>
        <v/>
      </c>
    </row>
    <row r="42" spans="1:11" x14ac:dyDescent="0.25">
      <c r="A42" s="146" t="str">
        <f>'edt_rapport Garçons'!C232</f>
        <v>Alex</v>
      </c>
      <c r="B42" s="146" t="str">
        <f>'edt_rapport Garçons'!B232</f>
        <v>CACHOT</v>
      </c>
      <c r="C42" s="144" t="str">
        <f>MID('edt_rapport Garçons'!A232,2,LEN('edt_rapport Garçons'!A232)-1)</f>
        <v>2513383</v>
      </c>
      <c r="D42" s="144" t="str">
        <f>VLOOKUP('edt_rapport Garçons'!K232,Clubs!A:B,2,FALSE)</f>
        <v>Champlive</v>
      </c>
      <c r="E42" s="144">
        <f>'edt_rapport Garçons'!E232</f>
        <v>542</v>
      </c>
      <c r="F42" s="144">
        <f>YEAR('edt_rapport Garçons'!D232)</f>
        <v>1996</v>
      </c>
      <c r="G42" s="144" t="str">
        <f>SUBSTITUTE(IF('edt_rapport Garçons'!L232=0,"",'edt_rapport Garçons'!L232)," ","")</f>
        <v/>
      </c>
      <c r="H42" s="144" t="b">
        <f>ISNA(VLOOKUP(C42,Garçons!$D:$D,1,FALSE))</f>
        <v>0</v>
      </c>
      <c r="I42" s="144" t="str">
        <f t="shared" si="0"/>
        <v/>
      </c>
      <c r="J42" s="144" t="str">
        <f>IF(G42=IF(VLOOKUP(C42,Garçons!$D:$O,12,FALSE)="0","",VLOOKUP(C42,Garçons!$D:$O,12,FALSE)),"","***")</f>
        <v>***</v>
      </c>
      <c r="K42" s="144" t="str">
        <f>IF(D42=VLOOKUP(C42,Garçons!$D:$E,2,FALSE),"","***")</f>
        <v/>
      </c>
    </row>
    <row r="43" spans="1:11" x14ac:dyDescent="0.25">
      <c r="A43" s="146" t="str">
        <f>'edt_rapport Garçons'!C203</f>
        <v>Aurelien</v>
      </c>
      <c r="B43" s="146" t="str">
        <f>'edt_rapport Garçons'!B203</f>
        <v>GROS</v>
      </c>
      <c r="C43" s="144" t="str">
        <f>MID('edt_rapport Garçons'!A203,2,LEN('edt_rapport Garçons'!A203)-1)</f>
        <v>2513437</v>
      </c>
      <c r="D43" s="144" t="str">
        <f>VLOOKUP('edt_rapport Garçons'!K203,Clubs!A:B,2,FALSE)</f>
        <v>Roche lez Beaupré</v>
      </c>
      <c r="E43" s="144">
        <f>'edt_rapport Garçons'!E203</f>
        <v>824</v>
      </c>
      <c r="F43" s="144">
        <f>YEAR('edt_rapport Garçons'!D203)</f>
        <v>1999</v>
      </c>
      <c r="G43" s="144" t="str">
        <f>SUBSTITUTE(IF('edt_rapport Garçons'!L203=0,"",'edt_rapport Garçons'!L203)," ","")</f>
        <v>1D15E</v>
      </c>
      <c r="H43" s="144" t="b">
        <f>ISNA(VLOOKUP(C43,Garçons!$D:$D,1,FALSE))</f>
        <v>0</v>
      </c>
      <c r="I43" s="144" t="str">
        <f t="shared" si="0"/>
        <v/>
      </c>
      <c r="J43" s="144" t="str">
        <f>IF(G43=IF(VLOOKUP(C43,Garçons!$D:$O,12,FALSE)="0","",VLOOKUP(C43,Garçons!$D:$O,12,FALSE)),"","***")</f>
        <v>***</v>
      </c>
      <c r="K43" s="144" t="str">
        <f>IF(D43=VLOOKUP(C43,Garçons!$D:$E,2,FALSE),"","***")</f>
        <v/>
      </c>
    </row>
    <row r="44" spans="1:11" x14ac:dyDescent="0.25">
      <c r="A44" s="146" t="str">
        <f>'edt_rapport Garçons'!C46</f>
        <v>Anthony</v>
      </c>
      <c r="B44" s="146" t="str">
        <f>'edt_rapport Garçons'!B46</f>
        <v>GROSJEAN</v>
      </c>
      <c r="C44" s="144" t="str">
        <f>MID('edt_rapport Garçons'!A46,2,LEN('edt_rapport Garçons'!A46)-1)</f>
        <v>2513514</v>
      </c>
      <c r="D44" s="144" t="str">
        <f>VLOOKUP('edt_rapport Garçons'!K46,Clubs!A:B,2,FALSE)</f>
        <v>Sochaux</v>
      </c>
      <c r="E44" s="144">
        <f>'edt_rapport Garçons'!E46</f>
        <v>1338</v>
      </c>
      <c r="F44" s="144">
        <f>YEAR('edt_rapport Garçons'!D46)</f>
        <v>1992</v>
      </c>
      <c r="G44" s="144" t="str">
        <f>SUBSTITUTE(IF('edt_rapport Garçons'!L46=0,"",'edt_rapport Garçons'!L46)," ","")</f>
        <v>95D</v>
      </c>
      <c r="H44" s="144" t="b">
        <f>ISNA(VLOOKUP(C44,Garçons!$D:$D,1,FALSE))</f>
        <v>0</v>
      </c>
      <c r="I44" s="144" t="str">
        <f t="shared" si="0"/>
        <v/>
      </c>
      <c r="J44" s="144" t="str">
        <f>IF(G44=IF(VLOOKUP(C44,Garçons!$D:$O,12,FALSE)="0","",VLOOKUP(C44,Garçons!$D:$O,12,FALSE)),"","***")</f>
        <v>***</v>
      </c>
      <c r="K44" s="144" t="str">
        <f>IF(D44=VLOOKUP(C44,Garçons!$D:$E,2,FALSE),"","***")</f>
        <v/>
      </c>
    </row>
    <row r="45" spans="1:11" x14ac:dyDescent="0.25">
      <c r="A45" s="146" t="str">
        <f>'edt_rapport Garçons'!C112</f>
        <v>Frédéric</v>
      </c>
      <c r="B45" s="146" t="str">
        <f>'edt_rapport Garçons'!B112</f>
        <v>TERREAUX</v>
      </c>
      <c r="C45" s="144" t="str">
        <f>MID('edt_rapport Garçons'!A112,2,LEN('edt_rapport Garçons'!A112)-1)</f>
        <v>2513526</v>
      </c>
      <c r="D45" s="144" t="str">
        <f>VLOOKUP('edt_rapport Garçons'!K112,Clubs!A:B,2,FALSE)</f>
        <v>Torpes Boussières</v>
      </c>
      <c r="E45" s="144">
        <f>'edt_rapport Garçons'!E112</f>
        <v>1374</v>
      </c>
      <c r="F45" s="144">
        <f>YEAR('edt_rapport Garçons'!D112)</f>
        <v>1979</v>
      </c>
      <c r="G45" s="144" t="str">
        <f>SUBSTITUTE(IF('edt_rapport Garçons'!L112=0,"",'edt_rapport Garçons'!L112)," ","")</f>
        <v/>
      </c>
      <c r="H45" s="144" t="b">
        <f>ISNA(VLOOKUP(C45,Garçons!$D:$D,1,FALSE))</f>
        <v>0</v>
      </c>
      <c r="I45" s="144" t="str">
        <f t="shared" si="0"/>
        <v/>
      </c>
      <c r="J45" s="144" t="str">
        <f>IF(G45=IF(VLOOKUP(C45,Garçons!$D:$O,12,FALSE)="0","",VLOOKUP(C45,Garçons!$D:$O,12,FALSE)),"","***")</f>
        <v>***</v>
      </c>
      <c r="K45" s="144" t="str">
        <f>IF(D45=VLOOKUP(C45,Garçons!$D:$E,2,FALSE),"","***")</f>
        <v/>
      </c>
    </row>
    <row r="46" spans="1:11" x14ac:dyDescent="0.25">
      <c r="A46" s="146" t="str">
        <f>'edt_rapport Garçons'!C83</f>
        <v>Florian</v>
      </c>
      <c r="B46" s="146" t="str">
        <f>'edt_rapport Garçons'!B83</f>
        <v>GIRARDOT</v>
      </c>
      <c r="C46" s="144" t="str">
        <f>MID('edt_rapport Garçons'!A83,2,LEN('edt_rapport Garçons'!A83)-1)</f>
        <v>2513528</v>
      </c>
      <c r="D46" s="144" t="str">
        <f>VLOOKUP('edt_rapport Garçons'!K83,Clubs!A:B,2,FALSE)</f>
        <v>Seloncourt</v>
      </c>
      <c r="E46" s="144">
        <f>'edt_rapport Garçons'!E83</f>
        <v>1561</v>
      </c>
      <c r="F46" s="144">
        <f>YEAR('edt_rapport Garçons'!D83)</f>
        <v>2000</v>
      </c>
      <c r="G46" s="144" t="str">
        <f>SUBSTITUTE(IF('edt_rapport Garçons'!L83=0,"",'edt_rapport Garçons'!L83)," ","")</f>
        <v>15D80E</v>
      </c>
      <c r="H46" s="144" t="b">
        <f>ISNA(VLOOKUP(C46,Garçons!$D:$D,1,FALSE))</f>
        <v>0</v>
      </c>
      <c r="I46" s="144" t="str">
        <f t="shared" si="0"/>
        <v/>
      </c>
      <c r="J46" s="144" t="str">
        <f>IF(G46=IF(VLOOKUP(C46,Garçons!$D:$O,12,FALSE)="0","",VLOOKUP(C46,Garçons!$D:$O,12,FALSE)),"","***")</f>
        <v>***</v>
      </c>
      <c r="K46" s="144" t="str">
        <f>IF(D46=VLOOKUP(C46,Garçons!$D:$E,2,FALSE),"","***")</f>
        <v/>
      </c>
    </row>
    <row r="47" spans="1:11" x14ac:dyDescent="0.25">
      <c r="A47" s="146" t="str">
        <f>'edt_rapport Garçons'!C30</f>
        <v>Guillaume</v>
      </c>
      <c r="B47" s="146" t="str">
        <f>'edt_rapport Garçons'!B30</f>
        <v>BOICHAT</v>
      </c>
      <c r="C47" s="144" t="str">
        <f>MID('edt_rapport Garçons'!A30,2,LEN('edt_rapport Garçons'!A30)-1)</f>
        <v>2513564</v>
      </c>
      <c r="D47" s="144" t="str">
        <f>VLOOKUP('edt_rapport Garçons'!K30,Clubs!A:B,2,FALSE)</f>
        <v>Fesches le Châtel</v>
      </c>
      <c r="E47" s="144">
        <f>'edt_rapport Garçons'!E30</f>
        <v>978</v>
      </c>
      <c r="F47" s="144">
        <f>YEAR('edt_rapport Garçons'!D30)</f>
        <v>2001</v>
      </c>
      <c r="G47" s="144" t="str">
        <f>SUBSTITUTE(IF('edt_rapport Garçons'!L30=0,"",'edt_rapport Garçons'!L30)," ","")</f>
        <v>85E</v>
      </c>
      <c r="H47" s="144" t="b">
        <f>ISNA(VLOOKUP(C47,Garçons!$D:$D,1,FALSE))</f>
        <v>0</v>
      </c>
      <c r="I47" s="144" t="str">
        <f t="shared" si="0"/>
        <v/>
      </c>
      <c r="J47" s="144" t="str">
        <f>IF(G47=IF(VLOOKUP(C47,Garçons!$D:$O,12,FALSE)="0","",VLOOKUP(C47,Garçons!$D:$O,12,FALSE)),"","***")</f>
        <v>***</v>
      </c>
      <c r="K47" s="144" t="str">
        <f>IF(D47=VLOOKUP(C47,Garçons!$D:$E,2,FALSE),"","***")</f>
        <v/>
      </c>
    </row>
    <row r="48" spans="1:11" x14ac:dyDescent="0.25">
      <c r="A48" s="146" t="str">
        <f>'edt_rapport Garçons'!C47</f>
        <v>Rémi</v>
      </c>
      <c r="B48" s="146" t="str">
        <f>'edt_rapport Garçons'!B47</f>
        <v>MAGNIN</v>
      </c>
      <c r="C48" s="144" t="str">
        <f>MID('edt_rapport Garçons'!A47,2,LEN('edt_rapport Garçons'!A47)-1)</f>
        <v>2513571</v>
      </c>
      <c r="D48" s="144" t="str">
        <f>VLOOKUP('edt_rapport Garçons'!K47,Clubs!A:B,2,FALSE)</f>
        <v>Sochaux</v>
      </c>
      <c r="E48" s="144">
        <f>'edt_rapport Garçons'!E47</f>
        <v>1601</v>
      </c>
      <c r="F48" s="144">
        <f>YEAR('edt_rapport Garçons'!D47)</f>
        <v>1996</v>
      </c>
      <c r="G48" s="144" t="str">
        <f>SUBSTITUTE(IF('edt_rapport Garçons'!L47=0,"",'edt_rapport Garçons'!L47)," ","")</f>
        <v>1B74C</v>
      </c>
      <c r="H48" s="144" t="b">
        <f>ISNA(VLOOKUP(C48,Garçons!$D:$D,1,FALSE))</f>
        <v>0</v>
      </c>
      <c r="I48" s="144" t="str">
        <f t="shared" si="0"/>
        <v/>
      </c>
      <c r="J48" s="144" t="str">
        <f>IF(G48=IF(VLOOKUP(C48,Garçons!$D:$O,12,FALSE)="0","",VLOOKUP(C48,Garçons!$D:$O,12,FALSE)),"","***")</f>
        <v>***</v>
      </c>
      <c r="K48" s="144" t="str">
        <f>IF(D48=VLOOKUP(C48,Garçons!$D:$E,2,FALSE),"","***")</f>
        <v/>
      </c>
    </row>
    <row r="49" spans="1:11" x14ac:dyDescent="0.25">
      <c r="A49" s="146" t="str">
        <f>'edt_rapport Garçons'!C125</f>
        <v>Benjamin</v>
      </c>
      <c r="B49" s="146" t="str">
        <f>'edt_rapport Garçons'!B125</f>
        <v>THOMAS</v>
      </c>
      <c r="C49" s="144" t="str">
        <f>MID('edt_rapport Garçons'!A125,2,LEN('edt_rapport Garçons'!A125)-1)</f>
        <v>2513586</v>
      </c>
      <c r="D49" s="144" t="str">
        <f>VLOOKUP('edt_rapport Garçons'!K125,Clubs!A:B,2,FALSE)</f>
        <v>Mandeure</v>
      </c>
      <c r="E49" s="144">
        <f>'edt_rapport Garçons'!E125</f>
        <v>908</v>
      </c>
      <c r="F49" s="144">
        <f>YEAR('edt_rapport Garçons'!D125)</f>
        <v>1995</v>
      </c>
      <c r="G49" s="144" t="str">
        <f>SUBSTITUTE(IF('edt_rapport Garçons'!L125=0,"",'edt_rapport Garçons'!L125)," ","")</f>
        <v>1D95E</v>
      </c>
      <c r="H49" s="144" t="b">
        <f>ISNA(VLOOKUP(C49,Garçons!$D:$D,1,FALSE))</f>
        <v>0</v>
      </c>
      <c r="I49" s="144" t="str">
        <f t="shared" si="0"/>
        <v/>
      </c>
      <c r="J49" s="144" t="str">
        <f>IF(G49=IF(VLOOKUP(C49,Garçons!$D:$O,12,FALSE)="0","",VLOOKUP(C49,Garçons!$D:$O,12,FALSE)),"","***")</f>
        <v>***</v>
      </c>
      <c r="K49" s="144" t="str">
        <f>IF(D49=VLOOKUP(C49,Garçons!$D:$E,2,FALSE),"","***")</f>
        <v/>
      </c>
    </row>
    <row r="50" spans="1:11" x14ac:dyDescent="0.25">
      <c r="A50" s="146" t="str">
        <f>'edt_rapport Garçons'!C84</f>
        <v>Paul</v>
      </c>
      <c r="B50" s="146" t="str">
        <f>'edt_rapport Garçons'!B84</f>
        <v>MOUILLEFARINE</v>
      </c>
      <c r="C50" s="144" t="str">
        <f>MID('edt_rapport Garçons'!A84,2,LEN('edt_rapport Garçons'!A84)-1)</f>
        <v>2513616</v>
      </c>
      <c r="D50" s="144" t="str">
        <f>VLOOKUP('edt_rapport Garçons'!K84,Clubs!A:B,2,FALSE)</f>
        <v>Seloncourt</v>
      </c>
      <c r="E50" s="144">
        <f>'edt_rapport Garçons'!E84</f>
        <v>1551</v>
      </c>
      <c r="F50" s="144">
        <f>YEAR('edt_rapport Garçons'!D84)</f>
        <v>1999</v>
      </c>
      <c r="G50" s="144" t="str">
        <f>SUBSTITUTE(IF('edt_rapport Garçons'!L84=0,"",'edt_rapport Garçons'!L84)," ","")</f>
        <v>6C10D</v>
      </c>
      <c r="H50" s="144" t="b">
        <f>ISNA(VLOOKUP(C50,Garçons!$D:$D,1,FALSE))</f>
        <v>0</v>
      </c>
      <c r="I50" s="144" t="str">
        <f t="shared" si="0"/>
        <v/>
      </c>
      <c r="J50" s="144" t="str">
        <f>IF(G50=IF(VLOOKUP(C50,Garçons!$D:$O,12,FALSE)="0","",VLOOKUP(C50,Garçons!$D:$O,12,FALSE)),"","***")</f>
        <v>***</v>
      </c>
      <c r="K50" s="144" t="str">
        <f>IF(D50=VLOOKUP(C50,Garçons!$D:$E,2,FALSE),"","***")</f>
        <v/>
      </c>
    </row>
    <row r="51" spans="1:11" x14ac:dyDescent="0.25">
      <c r="A51" s="146" t="str">
        <f>'edt_rapport Garçons'!C92</f>
        <v>David</v>
      </c>
      <c r="B51" s="146" t="str">
        <f>'edt_rapport Garçons'!B92</f>
        <v>KAMINSKI</v>
      </c>
      <c r="C51" s="144" t="str">
        <f>MID('edt_rapport Garçons'!A92,2,LEN('edt_rapport Garçons'!A92)-1)</f>
        <v>2513807</v>
      </c>
      <c r="D51" s="144" t="str">
        <f>VLOOKUP('edt_rapport Garçons'!K92,Clubs!A:B,2,FALSE)</f>
        <v>Seloncourt</v>
      </c>
      <c r="E51" s="144">
        <f>'edt_rapport Garçons'!E92</f>
        <v>1292</v>
      </c>
      <c r="F51" s="144">
        <f>YEAR('edt_rapport Garçons'!D92)</f>
        <v>1969</v>
      </c>
      <c r="G51" s="144" t="str">
        <f>SUBSTITUTE(IF('edt_rapport Garçons'!L92=0,"",'edt_rapport Garçons'!L92)," ","")</f>
        <v>1C30D</v>
      </c>
      <c r="H51" s="144" t="b">
        <f>ISNA(VLOOKUP(C51,Garçons!$D:$D,1,FALSE))</f>
        <v>0</v>
      </c>
      <c r="I51" s="144" t="str">
        <f t="shared" si="0"/>
        <v/>
      </c>
      <c r="J51" s="144" t="str">
        <f>IF(G51=IF(VLOOKUP(C51,Garçons!$D:$O,12,FALSE)="0","",VLOOKUP(C51,Garçons!$D:$O,12,FALSE)),"","***")</f>
        <v>***</v>
      </c>
      <c r="K51" s="144" t="str">
        <f>IF(D51=VLOOKUP(C51,Garçons!$D:$E,2,FALSE),"","***")</f>
        <v/>
      </c>
    </row>
    <row r="52" spans="1:11" x14ac:dyDescent="0.25">
      <c r="A52" s="146" t="str">
        <f>'edt_rapport Garçons'!C252</f>
        <v>Benjamin</v>
      </c>
      <c r="B52" s="146" t="str">
        <f>'edt_rapport Garçons'!B252</f>
        <v>FRICK</v>
      </c>
      <c r="C52" s="144" t="str">
        <f>MID('edt_rapport Garçons'!A252,2,LEN('edt_rapport Garçons'!A252)-1)</f>
        <v>2513848</v>
      </c>
      <c r="D52" s="144" t="str">
        <f>VLOOKUP('edt_rapport Garçons'!K252,Clubs!A:B,2,FALSE)</f>
        <v>Baume les Dames</v>
      </c>
      <c r="E52" s="144">
        <f>'edt_rapport Garçons'!E252</f>
        <v>839</v>
      </c>
      <c r="F52" s="144">
        <f>YEAR('edt_rapport Garçons'!D252)</f>
        <v>2002</v>
      </c>
      <c r="G52" s="144" t="str">
        <f>SUBSTITUTE(IF('edt_rapport Garçons'!L252=0,"",'edt_rapport Garçons'!L252)," ","")</f>
        <v>1E6F</v>
      </c>
      <c r="H52" s="144" t="b">
        <f>ISNA(VLOOKUP(C52,Garçons!$D:$D,1,FALSE))</f>
        <v>0</v>
      </c>
      <c r="I52" s="144" t="str">
        <f t="shared" si="0"/>
        <v/>
      </c>
      <c r="J52" s="144" t="str">
        <f>IF(G52=IF(VLOOKUP(C52,Garçons!$D:$O,12,FALSE)="0","",VLOOKUP(C52,Garçons!$D:$O,12,FALSE)),"","***")</f>
        <v>***</v>
      </c>
      <c r="K52" s="144" t="str">
        <f>IF(D52=VLOOKUP(C52,Garçons!$D:$E,2,FALSE),"","***")</f>
        <v/>
      </c>
    </row>
    <row r="53" spans="1:11" x14ac:dyDescent="0.25">
      <c r="A53" s="146" t="str">
        <f>'edt_rapport Garçons'!C259</f>
        <v>Romain</v>
      </c>
      <c r="B53" s="146" t="str">
        <f>'edt_rapport Garçons'!B259</f>
        <v>CUENOT</v>
      </c>
      <c r="C53" s="144" t="str">
        <f>MID('edt_rapport Garçons'!A259,2,LEN('edt_rapport Garçons'!A259)-1)</f>
        <v>2513914</v>
      </c>
      <c r="D53" s="144" t="str">
        <f>VLOOKUP('edt_rapport Garçons'!K259,Clubs!A:B,2,FALSE)</f>
        <v>Baume les Dames</v>
      </c>
      <c r="E53" s="144">
        <f>'edt_rapport Garçons'!E259</f>
        <v>763</v>
      </c>
      <c r="F53" s="144">
        <f>YEAR('edt_rapport Garçons'!D259)</f>
        <v>1998</v>
      </c>
      <c r="G53" s="144" t="str">
        <f>SUBSTITUTE(IF('edt_rapport Garçons'!L259=0,"",'edt_rapport Garçons'!L259)," ","")</f>
        <v>2D69E</v>
      </c>
      <c r="H53" s="144" t="b">
        <f>ISNA(VLOOKUP(C53,Garçons!$D:$D,1,FALSE))</f>
        <v>0</v>
      </c>
      <c r="I53" s="144" t="str">
        <f t="shared" si="0"/>
        <v/>
      </c>
      <c r="J53" s="144" t="str">
        <f>IF(G53=IF(VLOOKUP(C53,Garçons!$D:$O,12,FALSE)="0","",VLOOKUP(C53,Garçons!$D:$O,12,FALSE)),"","***")</f>
        <v>***</v>
      </c>
      <c r="K53" s="144" t="str">
        <f>IF(D53=VLOOKUP(C53,Garçons!$D:$E,2,FALSE),"","***")</f>
        <v/>
      </c>
    </row>
    <row r="54" spans="1:11" x14ac:dyDescent="0.25">
      <c r="A54" s="146" t="str">
        <f>'edt_rapport Garçons'!C219</f>
        <v>Hugo</v>
      </c>
      <c r="B54" s="146" t="str">
        <f>'edt_rapport Garçons'!B219</f>
        <v>FELTEN</v>
      </c>
      <c r="C54" s="144" t="str">
        <f>MID('edt_rapport Garçons'!A219,2,LEN('edt_rapport Garçons'!A219)-1)</f>
        <v>2513942</v>
      </c>
      <c r="D54" s="144" t="str">
        <f>VLOOKUP('edt_rapport Garçons'!K219,Clubs!A:B,2,FALSE)</f>
        <v>Bavans</v>
      </c>
      <c r="E54" s="144">
        <f>'edt_rapport Garçons'!E219</f>
        <v>922</v>
      </c>
      <c r="F54" s="144">
        <f>YEAR('edt_rapport Garçons'!D219)</f>
        <v>2000</v>
      </c>
      <c r="G54" s="144" t="str">
        <f>SUBSTITUTE(IF('edt_rapport Garçons'!L219=0,"",'edt_rapport Garçons'!L219)," ","")</f>
        <v>2E12F</v>
      </c>
      <c r="H54" s="144" t="b">
        <f>ISNA(VLOOKUP(C54,Garçons!$D:$D,1,FALSE))</f>
        <v>0</v>
      </c>
      <c r="I54" s="144" t="str">
        <f t="shared" si="0"/>
        <v/>
      </c>
      <c r="J54" s="144" t="str">
        <f>IF(G54=IF(VLOOKUP(C54,Garçons!$D:$O,12,FALSE)="0","",VLOOKUP(C54,Garçons!$D:$O,12,FALSE)),"","***")</f>
        <v>***</v>
      </c>
      <c r="K54" s="144" t="str">
        <f>IF(D54=VLOOKUP(C54,Garçons!$D:$E,2,FALSE),"","***")</f>
        <v/>
      </c>
    </row>
    <row r="55" spans="1:11" x14ac:dyDescent="0.25">
      <c r="A55" s="146" t="str">
        <f>'edt_rapport Garçons'!C180</f>
        <v>Julien</v>
      </c>
      <c r="B55" s="146" t="str">
        <f>'edt_rapport Garçons'!B180</f>
        <v>CHAUDOT</v>
      </c>
      <c r="C55" s="144" t="str">
        <f>MID('edt_rapport Garçons'!A180,2,LEN('edt_rapport Garçons'!A180)-1)</f>
        <v>2513963</v>
      </c>
      <c r="D55" s="144" t="str">
        <f>VLOOKUP('edt_rapport Garçons'!K180,Clubs!A:B,2,FALSE)</f>
        <v>Les Auxons</v>
      </c>
      <c r="E55" s="144">
        <f>'edt_rapport Garçons'!E180</f>
        <v>750</v>
      </c>
      <c r="F55" s="144">
        <f>YEAR('edt_rapport Garçons'!D180)</f>
        <v>2000</v>
      </c>
      <c r="G55" s="144" t="str">
        <f>SUBSTITUTE(IF('edt_rapport Garçons'!L180=0,"",'edt_rapport Garçons'!L180)," ","")</f>
        <v>4E60F</v>
      </c>
      <c r="H55" s="144" t="b">
        <f>ISNA(VLOOKUP(C55,Garçons!$D:$D,1,FALSE))</f>
        <v>0</v>
      </c>
      <c r="I55" s="144" t="str">
        <f t="shared" si="0"/>
        <v/>
      </c>
      <c r="J55" s="144" t="str">
        <f>IF(G55=IF(VLOOKUP(C55,Garçons!$D:$O,12,FALSE)="0","",VLOOKUP(C55,Garçons!$D:$O,12,FALSE)),"","***")</f>
        <v>***</v>
      </c>
      <c r="K55" s="144" t="str">
        <f>IF(D55=VLOOKUP(C55,Garçons!$D:$E,2,FALSE),"","***")</f>
        <v/>
      </c>
    </row>
    <row r="56" spans="1:11" x14ac:dyDescent="0.25">
      <c r="A56" s="146" t="str">
        <f>'edt_rapport Garçons'!C280</f>
        <v>Patrick</v>
      </c>
      <c r="B56" s="146" t="str">
        <f>'edt_rapport Garçons'!B280</f>
        <v>DUBRULLE</v>
      </c>
      <c r="C56" s="144" t="str">
        <f>MID('edt_rapport Garçons'!A280,2,LEN('edt_rapport Garçons'!A280)-1)</f>
        <v>2513967</v>
      </c>
      <c r="D56" s="144" t="str">
        <f>VLOOKUP('edt_rapport Garçons'!K280,Clubs!A:B,2,FALSE)</f>
        <v>Pelousey</v>
      </c>
      <c r="E56" s="144">
        <f>'edt_rapport Garçons'!E280</f>
        <v>627</v>
      </c>
      <c r="F56" s="144">
        <f>YEAR('edt_rapport Garçons'!D280)</f>
        <v>1955</v>
      </c>
      <c r="G56" s="144" t="str">
        <f>SUBSTITUTE(IF('edt_rapport Garçons'!L280=0,"",'edt_rapport Garçons'!L280)," ","")</f>
        <v/>
      </c>
      <c r="H56" s="144" t="b">
        <f>ISNA(VLOOKUP(C56,Garçons!$D:$D,1,FALSE))</f>
        <v>0</v>
      </c>
      <c r="I56" s="144" t="str">
        <f t="shared" si="0"/>
        <v/>
      </c>
      <c r="J56" s="144" t="str">
        <f>IF(G56=IF(VLOOKUP(C56,Garçons!$D:$O,12,FALSE)="0","",VLOOKUP(C56,Garçons!$D:$O,12,FALSE)),"","***")</f>
        <v>***</v>
      </c>
      <c r="K56" s="144" t="str">
        <f>IF(D56=VLOOKUP(C56,Garçons!$D:$E,2,FALSE),"","***")</f>
        <v/>
      </c>
    </row>
    <row r="57" spans="1:11" x14ac:dyDescent="0.25">
      <c r="A57" s="146" t="str">
        <f>'edt_rapport Garçons'!C123</f>
        <v>Jean</v>
      </c>
      <c r="B57" s="146" t="str">
        <f>'edt_rapport Garçons'!B123</f>
        <v>DURET</v>
      </c>
      <c r="C57" s="144" t="str">
        <f>MID('edt_rapport Garçons'!A123,2,LEN('edt_rapport Garçons'!A123)-1)</f>
        <v>2514004</v>
      </c>
      <c r="D57" s="144" t="str">
        <f>VLOOKUP('edt_rapport Garçons'!K123,Clubs!A:B,2,FALSE)</f>
        <v>Mandeure</v>
      </c>
      <c r="E57" s="144">
        <f>'edt_rapport Garçons'!E123</f>
        <v>500</v>
      </c>
      <c r="F57" s="144">
        <f>YEAR('edt_rapport Garçons'!D123)</f>
        <v>2000</v>
      </c>
      <c r="G57" s="144" t="str">
        <f>SUBSTITUTE(IF('edt_rapport Garçons'!L123=0,"",'edt_rapport Garçons'!L123)," ","")</f>
        <v/>
      </c>
      <c r="H57" s="144" t="b">
        <f>ISNA(VLOOKUP(C57,Garçons!$D:$D,1,FALSE))</f>
        <v>0</v>
      </c>
      <c r="I57" s="144" t="str">
        <f t="shared" si="0"/>
        <v/>
      </c>
      <c r="J57" s="144" t="str">
        <f>IF(G57=IF(VLOOKUP(C57,Garçons!$D:$O,12,FALSE)="0","",VLOOKUP(C57,Garçons!$D:$O,12,FALSE)),"","***")</f>
        <v>***</v>
      </c>
      <c r="K57" s="144" t="str">
        <f>IF(D57=VLOOKUP(C57,Garçons!$D:$E,2,FALSE),"","***")</f>
        <v/>
      </c>
    </row>
    <row r="58" spans="1:11" x14ac:dyDescent="0.25">
      <c r="A58" s="146" t="str">
        <f>'edt_rapport Garçons'!C264</f>
        <v>Thomas</v>
      </c>
      <c r="B58" s="146" t="str">
        <f>'edt_rapport Garçons'!B264</f>
        <v>JEAN</v>
      </c>
      <c r="C58" s="144" t="str">
        <f>MID('edt_rapport Garçons'!A264,2,LEN('edt_rapport Garçons'!A264)-1)</f>
        <v>2514012</v>
      </c>
      <c r="D58" s="144" t="str">
        <f>VLOOKUP('edt_rapport Garçons'!K264,Clubs!A:B,2,FALSE)</f>
        <v>Montrond le Château</v>
      </c>
      <c r="E58" s="144">
        <f>'edt_rapport Garçons'!E264</f>
        <v>530</v>
      </c>
      <c r="F58" s="144">
        <f>YEAR('edt_rapport Garçons'!D264)</f>
        <v>2000</v>
      </c>
      <c r="G58" s="144" t="str">
        <f>SUBSTITUTE(IF('edt_rapport Garçons'!L264=0,"",'edt_rapport Garçons'!L264)," ","")</f>
        <v>10F80G</v>
      </c>
      <c r="H58" s="144" t="b">
        <f>ISNA(VLOOKUP(C58,Garçons!$D:$D,1,FALSE))</f>
        <v>0</v>
      </c>
      <c r="I58" s="144" t="str">
        <f t="shared" si="0"/>
        <v/>
      </c>
      <c r="J58" s="144" t="str">
        <f>IF(G58=IF(VLOOKUP(C58,Garçons!$D:$O,12,FALSE)="0","",VLOOKUP(C58,Garçons!$D:$O,12,FALSE)),"","***")</f>
        <v>***</v>
      </c>
      <c r="K58" s="144" t="str">
        <f>IF(D58=VLOOKUP(C58,Garçons!$D:$E,2,FALSE),"","***")</f>
        <v/>
      </c>
    </row>
    <row r="59" spans="1:11" x14ac:dyDescent="0.25">
      <c r="A59" s="146" t="str">
        <f>'edt_rapport Garçons'!C220</f>
        <v>Kevin</v>
      </c>
      <c r="B59" s="146" t="str">
        <f>'edt_rapport Garçons'!B220</f>
        <v>HAUTY</v>
      </c>
      <c r="C59" s="144" t="str">
        <f>MID('edt_rapport Garçons'!A220,2,LEN('edt_rapport Garçons'!A220)-1)</f>
        <v>2514049</v>
      </c>
      <c r="D59" s="144" t="str">
        <f>VLOOKUP('edt_rapport Garçons'!K220,Clubs!A:B,2,FALSE)</f>
        <v>Bavans</v>
      </c>
      <c r="E59" s="144">
        <f>'edt_rapport Garçons'!E220</f>
        <v>913</v>
      </c>
      <c r="F59" s="144">
        <f>YEAR('edt_rapport Garçons'!D220)</f>
        <v>1999</v>
      </c>
      <c r="G59" s="144" t="str">
        <f>SUBSTITUTE(IF('edt_rapport Garçons'!L220=0,"",'edt_rapport Garçons'!L220)," ","")</f>
        <v>5D60E</v>
      </c>
      <c r="H59" s="144" t="b">
        <f>ISNA(VLOOKUP(C59,Garçons!$D:$D,1,FALSE))</f>
        <v>0</v>
      </c>
      <c r="I59" s="144" t="str">
        <f t="shared" si="0"/>
        <v/>
      </c>
      <c r="J59" s="144" t="str">
        <f>IF(G59=IF(VLOOKUP(C59,Garçons!$D:$O,12,FALSE)="0","",VLOOKUP(C59,Garçons!$D:$O,12,FALSE)),"","***")</f>
        <v>***</v>
      </c>
      <c r="K59" s="144" t="str">
        <f>IF(D59=VLOOKUP(C59,Garçons!$D:$E,2,FALSE),"","***")</f>
        <v/>
      </c>
    </row>
    <row r="60" spans="1:11" x14ac:dyDescent="0.25">
      <c r="A60" s="146" t="str">
        <f>'edt_rapport Garçons'!C262</f>
        <v>Sylvain</v>
      </c>
      <c r="B60" s="146" t="str">
        <f>'edt_rapport Garçons'!B262</f>
        <v>TATTU</v>
      </c>
      <c r="C60" s="144" t="str">
        <f>MID('edt_rapport Garçons'!A262,2,LEN('edt_rapport Garçons'!A262)-1)</f>
        <v>2514212</v>
      </c>
      <c r="D60" s="144" t="str">
        <f>VLOOKUP('edt_rapport Garçons'!K262,Clubs!A:B,2,FALSE)</f>
        <v>Baume les Dames</v>
      </c>
      <c r="E60" s="144">
        <f>'edt_rapport Garçons'!E262</f>
        <v>985</v>
      </c>
      <c r="F60" s="144">
        <f>YEAR('edt_rapport Garçons'!D262)</f>
        <v>1996</v>
      </c>
      <c r="G60" s="144" t="str">
        <f>SUBSTITUTE(IF('edt_rapport Garçons'!L262=0,"",'edt_rapport Garçons'!L262)," ","")</f>
        <v>1D47E</v>
      </c>
      <c r="H60" s="144" t="b">
        <f>ISNA(VLOOKUP(C60,Garçons!$D:$D,1,FALSE))</f>
        <v>0</v>
      </c>
      <c r="I60" s="144" t="str">
        <f t="shared" si="0"/>
        <v/>
      </c>
      <c r="J60" s="144" t="str">
        <f>IF(G60=IF(VLOOKUP(C60,Garçons!$D:$O,12,FALSE)="0","",VLOOKUP(C60,Garçons!$D:$O,12,FALSE)),"","***")</f>
        <v>***</v>
      </c>
      <c r="K60" s="144" t="str">
        <f>IF(D60=VLOOKUP(C60,Garçons!$D:$E,2,FALSE),"","***")</f>
        <v/>
      </c>
    </row>
    <row r="61" spans="1:11" x14ac:dyDescent="0.25">
      <c r="A61" s="146" t="str">
        <f>'edt_rapport Garçons'!C196</f>
        <v>Adrien</v>
      </c>
      <c r="B61" s="146" t="str">
        <f>'edt_rapport Garçons'!B196</f>
        <v>LUC</v>
      </c>
      <c r="C61" s="144" t="str">
        <f>MID('edt_rapport Garçons'!A196,2,LEN('edt_rapport Garçons'!A196)-1)</f>
        <v>2514245</v>
      </c>
      <c r="D61" s="144" t="str">
        <f>VLOOKUP('edt_rapport Garçons'!K196,Clubs!A:B,2,FALSE)</f>
        <v>Roche lez Beaupré</v>
      </c>
      <c r="E61" s="144">
        <f>'edt_rapport Garçons'!E196</f>
        <v>620</v>
      </c>
      <c r="F61" s="144">
        <f>YEAR('edt_rapport Garçons'!D196)</f>
        <v>2002</v>
      </c>
      <c r="G61" s="144" t="str">
        <f>SUBSTITUTE(IF('edt_rapport Garçons'!L196=0,"",'edt_rapport Garçons'!L196)," ","")</f>
        <v>4F5G</v>
      </c>
      <c r="H61" s="144" t="b">
        <f>ISNA(VLOOKUP(C61,Garçons!$D:$D,1,FALSE))</f>
        <v>0</v>
      </c>
      <c r="I61" s="144" t="str">
        <f t="shared" si="0"/>
        <v/>
      </c>
      <c r="J61" s="144" t="str">
        <f>IF(G61=IF(VLOOKUP(C61,Garçons!$D:$O,12,FALSE)="0","",VLOOKUP(C61,Garçons!$D:$O,12,FALSE)),"","***")</f>
        <v>***</v>
      </c>
      <c r="K61" s="144" t="str">
        <f>IF(D61=VLOOKUP(C61,Garçons!$D:$E,2,FALSE),"","***")</f>
        <v/>
      </c>
    </row>
    <row r="62" spans="1:11" x14ac:dyDescent="0.25">
      <c r="A62" s="146" t="str">
        <f>'edt_rapport Garçons'!C279</f>
        <v>Christian</v>
      </c>
      <c r="B62" s="146" t="str">
        <f>'edt_rapport Garçons'!B279</f>
        <v>CAREY</v>
      </c>
      <c r="C62" s="144" t="str">
        <f>MID('edt_rapport Garçons'!A279,2,LEN('edt_rapport Garçons'!A279)-1)</f>
        <v>2514356</v>
      </c>
      <c r="D62" s="144" t="str">
        <f>VLOOKUP('edt_rapport Garçons'!K279,Clubs!A:B,2,FALSE)</f>
        <v>Pelousey</v>
      </c>
      <c r="E62" s="144">
        <f>'edt_rapport Garçons'!E279</f>
        <v>618</v>
      </c>
      <c r="F62" s="144">
        <f>YEAR('edt_rapport Garçons'!D279)</f>
        <v>1960</v>
      </c>
      <c r="G62" s="144" t="str">
        <f>SUBSTITUTE(IF('edt_rapport Garçons'!L279=0,"",'edt_rapport Garçons'!L279)," ","")</f>
        <v>21F80G</v>
      </c>
      <c r="H62" s="144" t="b">
        <f>ISNA(VLOOKUP(C62,Garçons!$D:$D,1,FALSE))</f>
        <v>0</v>
      </c>
      <c r="I62" s="144" t="str">
        <f t="shared" si="0"/>
        <v/>
      </c>
      <c r="J62" s="144" t="str">
        <f>IF(G62=IF(VLOOKUP(C62,Garçons!$D:$O,12,FALSE)="0","",VLOOKUP(C62,Garçons!$D:$O,12,FALSE)),"","***")</f>
        <v>***</v>
      </c>
      <c r="K62" s="144" t="str">
        <f>IF(D62=VLOOKUP(C62,Garçons!$D:$E,2,FALSE),"","***")</f>
        <v/>
      </c>
    </row>
    <row r="63" spans="1:11" x14ac:dyDescent="0.25">
      <c r="A63" s="146" t="str">
        <f>'edt_rapport Garçons'!C33</f>
        <v>Antoine</v>
      </c>
      <c r="B63" s="146" t="str">
        <f>'edt_rapport Garçons'!B33</f>
        <v>ROUILLER</v>
      </c>
      <c r="C63" s="144" t="str">
        <f>MID('edt_rapport Garçons'!A33,2,LEN('edt_rapport Garçons'!A33)-1)</f>
        <v>2514376</v>
      </c>
      <c r="D63" s="144" t="str">
        <f>VLOOKUP('edt_rapport Garçons'!K33,Clubs!A:B,2,FALSE)</f>
        <v>Fesches le Châtel</v>
      </c>
      <c r="E63" s="144">
        <f>'edt_rapport Garçons'!E33</f>
        <v>1333</v>
      </c>
      <c r="F63" s="144">
        <f>YEAR('edt_rapport Garçons'!D33)</f>
        <v>1995</v>
      </c>
      <c r="G63" s="144" t="str">
        <f>SUBSTITUTE(IF('edt_rapport Garçons'!L33=0,"",'edt_rapport Garçons'!L33)," ","")</f>
        <v/>
      </c>
      <c r="H63" s="144" t="b">
        <f>ISNA(VLOOKUP(C63,Garçons!$D:$D,1,FALSE))</f>
        <v>0</v>
      </c>
      <c r="I63" s="144" t="str">
        <f t="shared" si="0"/>
        <v/>
      </c>
      <c r="J63" s="144" t="str">
        <f>IF(G63=IF(VLOOKUP(C63,Garçons!$D:$O,12,FALSE)="0","",VLOOKUP(C63,Garçons!$D:$O,12,FALSE)),"","***")</f>
        <v>***</v>
      </c>
      <c r="K63" s="144" t="str">
        <f>IF(D63=VLOOKUP(C63,Garçons!$D:$E,2,FALSE),"","***")</f>
        <v/>
      </c>
    </row>
    <row r="64" spans="1:11" x14ac:dyDescent="0.25">
      <c r="A64" s="146" t="str">
        <f>'edt_rapport Garçons'!C297</f>
        <v>Eric</v>
      </c>
      <c r="B64" s="146" t="str">
        <f>'edt_rapport Garçons'!B297</f>
        <v>CHAMPENOIS</v>
      </c>
      <c r="C64" s="144" t="str">
        <f>MID('edt_rapport Garçons'!A297,2,LEN('edt_rapport Garçons'!A297)-1)</f>
        <v>2514387</v>
      </c>
      <c r="D64" s="144" t="str">
        <f>VLOOKUP('edt_rapport Garçons'!K297,Clubs!A:B,2,FALSE)</f>
        <v>Thise</v>
      </c>
      <c r="E64" s="144">
        <f>'edt_rapport Garçons'!E297</f>
        <v>844</v>
      </c>
      <c r="F64" s="144">
        <f>YEAR('edt_rapport Garçons'!D297)</f>
        <v>1966</v>
      </c>
      <c r="G64" s="144" t="str">
        <f>SUBSTITUTE(IF('edt_rapport Garçons'!L297=0,"",'edt_rapport Garçons'!L297)," ","")</f>
        <v>2D70E</v>
      </c>
      <c r="H64" s="144" t="b">
        <f>ISNA(VLOOKUP(C64,Garçons!$D:$D,1,FALSE))</f>
        <v>0</v>
      </c>
      <c r="I64" s="144" t="str">
        <f t="shared" si="0"/>
        <v/>
      </c>
      <c r="J64" s="144" t="str">
        <f>IF(G64=IF(VLOOKUP(C64,Garçons!$D:$O,12,FALSE)="0","",VLOOKUP(C64,Garçons!$D:$O,12,FALSE)),"","***")</f>
        <v>***</v>
      </c>
      <c r="K64" s="144" t="str">
        <f>IF(D64=VLOOKUP(C64,Garçons!$D:$E,2,FALSE),"","***")</f>
        <v/>
      </c>
    </row>
    <row r="65" spans="1:11" x14ac:dyDescent="0.25">
      <c r="A65" s="146" t="str">
        <f>'edt_rapport Garçons'!C226</f>
        <v>Mathieu</v>
      </c>
      <c r="B65" s="146" t="str">
        <f>'edt_rapport Garçons'!B226</f>
        <v>BOSSONNET</v>
      </c>
      <c r="C65" s="144" t="str">
        <f>MID('edt_rapport Garçons'!A226,2,LEN('edt_rapport Garçons'!A226)-1)</f>
        <v>2514393</v>
      </c>
      <c r="D65" s="144" t="str">
        <f>VLOOKUP('edt_rapport Garçons'!K226,Clubs!A:B,2,FALSE)</f>
        <v>Morre La Vèze</v>
      </c>
      <c r="E65" s="144">
        <f>'edt_rapport Garçons'!E226</f>
        <v>768</v>
      </c>
      <c r="F65" s="144">
        <f>YEAR('edt_rapport Garçons'!D226)</f>
        <v>1993</v>
      </c>
      <c r="G65" s="144" t="str">
        <f>SUBSTITUTE(IF('edt_rapport Garçons'!L226=0,"",'edt_rapport Garçons'!L226)," ","")</f>
        <v>42F</v>
      </c>
      <c r="H65" s="144" t="b">
        <f>ISNA(VLOOKUP(C65,Garçons!$D:$D,1,FALSE))</f>
        <v>0</v>
      </c>
      <c r="I65" s="144" t="str">
        <f t="shared" si="0"/>
        <v/>
      </c>
      <c r="J65" s="144" t="str">
        <f>IF(G65=IF(VLOOKUP(C65,Garçons!$D:$O,12,FALSE)="0","",VLOOKUP(C65,Garçons!$D:$O,12,FALSE)),"","***")</f>
        <v>***</v>
      </c>
      <c r="K65" s="144" t="str">
        <f>IF(D65=VLOOKUP(C65,Garçons!$D:$E,2,FALSE),"","***")</f>
        <v/>
      </c>
    </row>
    <row r="66" spans="1:11" x14ac:dyDescent="0.25">
      <c r="A66" s="146" t="str">
        <f>'edt_rapport Garçons'!C45</f>
        <v>Thomas</v>
      </c>
      <c r="B66" s="146" t="str">
        <f>'edt_rapport Garçons'!B45</f>
        <v>LUNIAUD</v>
      </c>
      <c r="C66" s="144" t="str">
        <f>MID('edt_rapport Garçons'!A45,2,LEN('edt_rapport Garçons'!A45)-1)</f>
        <v>2514399</v>
      </c>
      <c r="D66" s="144" t="str">
        <f>VLOOKUP('edt_rapport Garçons'!K45,Clubs!A:B,2,FALSE)</f>
        <v>Sochaux</v>
      </c>
      <c r="E66" s="144">
        <f>'edt_rapport Garçons'!E45</f>
        <v>689</v>
      </c>
      <c r="F66" s="144">
        <f>YEAR('edt_rapport Garçons'!D45)</f>
        <v>2000</v>
      </c>
      <c r="G66" s="144" t="str">
        <f>SUBSTITUTE(IF('edt_rapport Garçons'!L45=0,"",'edt_rapport Garçons'!L45)," ","")</f>
        <v>1E12F</v>
      </c>
      <c r="H66" s="144" t="b">
        <f>ISNA(VLOOKUP(C66,Garçons!$D:$D,1,FALSE))</f>
        <v>0</v>
      </c>
      <c r="I66" s="144" t="str">
        <f t="shared" ref="I66:I129" si="1">IF(C66=C65,"***","")</f>
        <v/>
      </c>
      <c r="J66" s="144" t="str">
        <f>IF(G66=IF(VLOOKUP(C66,Garçons!$D:$O,12,FALSE)="0","",VLOOKUP(C66,Garçons!$D:$O,12,FALSE)),"","***")</f>
        <v>***</v>
      </c>
      <c r="K66" s="144" t="str">
        <f>IF(D66=VLOOKUP(C66,Garçons!$D:$E,2,FALSE),"","***")</f>
        <v/>
      </c>
    </row>
    <row r="67" spans="1:11" x14ac:dyDescent="0.25">
      <c r="A67" s="146" t="str">
        <f>'edt_rapport Garçons'!C20</f>
        <v>Carl</v>
      </c>
      <c r="B67" s="146" t="str">
        <f>'edt_rapport Garçons'!B20</f>
        <v>BOILLOT</v>
      </c>
      <c r="C67" s="144" t="str">
        <f>MID('edt_rapport Garçons'!A20,2,LEN('edt_rapport Garçons'!A20)-1)</f>
        <v>2514424</v>
      </c>
      <c r="D67" s="144" t="str">
        <f>VLOOKUP('edt_rapport Garçons'!K20,Clubs!A:B,2,FALSE)</f>
        <v>PS Besançon</v>
      </c>
      <c r="E67" s="144">
        <f>'edt_rapport Garçons'!E20</f>
        <v>849</v>
      </c>
      <c r="F67" s="144">
        <f>YEAR('edt_rapport Garçons'!D20)</f>
        <v>2002</v>
      </c>
      <c r="G67" s="144" t="str">
        <f>SUBSTITUTE(IF('edt_rapport Garçons'!L20=0,"",'edt_rapport Garçons'!L20)," ","")</f>
        <v>1E95F</v>
      </c>
      <c r="H67" s="144" t="b">
        <f>ISNA(VLOOKUP(C67,Garçons!$D:$D,1,FALSE))</f>
        <v>0</v>
      </c>
      <c r="I67" s="144" t="str">
        <f t="shared" si="1"/>
        <v/>
      </c>
      <c r="J67" s="144" t="str">
        <f>IF(G67=IF(VLOOKUP(C67,Garçons!$D:$O,12,FALSE)="0","",VLOOKUP(C67,Garçons!$D:$O,12,FALSE)),"","***")</f>
        <v>***</v>
      </c>
      <c r="K67" s="144" t="str">
        <f>IF(D67=VLOOKUP(C67,Garçons!$D:$E,2,FALSE),"","***")</f>
        <v/>
      </c>
    </row>
    <row r="68" spans="1:11" x14ac:dyDescent="0.25">
      <c r="A68" s="146" t="str">
        <f>'edt_rapport Garçons'!C82</f>
        <v>Maxime</v>
      </c>
      <c r="B68" s="146" t="str">
        <f>'edt_rapport Garçons'!B82</f>
        <v>EMONIN</v>
      </c>
      <c r="C68" s="144" t="str">
        <f>MID('edt_rapport Garçons'!A82,2,LEN('edt_rapport Garçons'!A82)-1)</f>
        <v>2514442</v>
      </c>
      <c r="D68" s="144" t="str">
        <f>VLOOKUP('edt_rapport Garçons'!K82,Clubs!A:B,2,FALSE)</f>
        <v>Seloncourt</v>
      </c>
      <c r="E68" s="144">
        <f>'edt_rapport Garçons'!E82</f>
        <v>915</v>
      </c>
      <c r="F68" s="144">
        <f>YEAR('edt_rapport Garçons'!D82)</f>
        <v>2000</v>
      </c>
      <c r="G68" s="144" t="str">
        <f>SUBSTITUTE(IF('edt_rapport Garçons'!L82=0,"",'edt_rapport Garçons'!L82)," ","")</f>
        <v>11E80F</v>
      </c>
      <c r="H68" s="144" t="b">
        <f>ISNA(VLOOKUP(C68,Garçons!$D:$D,1,FALSE))</f>
        <v>0</v>
      </c>
      <c r="I68" s="144" t="str">
        <f t="shared" si="1"/>
        <v/>
      </c>
      <c r="J68" s="144" t="str">
        <f>IF(G68=IF(VLOOKUP(C68,Garçons!$D:$O,12,FALSE)="0","",VLOOKUP(C68,Garçons!$D:$O,12,FALSE)),"","***")</f>
        <v>***</v>
      </c>
      <c r="K68" s="144" t="str">
        <f>IF(D68=VLOOKUP(C68,Garçons!$D:$E,2,FALSE),"","***")</f>
        <v/>
      </c>
    </row>
    <row r="69" spans="1:11" x14ac:dyDescent="0.25">
      <c r="A69" s="146" t="str">
        <f>'edt_rapport Garçons'!C206</f>
        <v>Charlie</v>
      </c>
      <c r="B69" s="146" t="str">
        <f>'edt_rapport Garçons'!B206</f>
        <v>VAIRETTY</v>
      </c>
      <c r="C69" s="144" t="str">
        <f>MID('edt_rapport Garçons'!A206,2,LEN('edt_rapport Garçons'!A206)-1)</f>
        <v>2514464</v>
      </c>
      <c r="D69" s="144" t="str">
        <f>VLOOKUP('edt_rapport Garçons'!K206,Clubs!A:B,2,FALSE)</f>
        <v>Roche lez Beaupré</v>
      </c>
      <c r="E69" s="144">
        <f>'edt_rapport Garçons'!E206</f>
        <v>1479</v>
      </c>
      <c r="F69" s="144">
        <f>YEAR('edt_rapport Garçons'!D206)</f>
        <v>1999</v>
      </c>
      <c r="G69" s="144" t="str">
        <f>SUBSTITUTE(IF('edt_rapport Garçons'!L206=0,"",'edt_rapport Garçons'!L206)," ","")</f>
        <v>2C25D</v>
      </c>
      <c r="H69" s="144" t="b">
        <f>ISNA(VLOOKUP(C69,Garçons!$D:$D,1,FALSE))</f>
        <v>0</v>
      </c>
      <c r="I69" s="144" t="str">
        <f t="shared" si="1"/>
        <v/>
      </c>
      <c r="J69" s="144" t="str">
        <f>IF(G69=IF(VLOOKUP(C69,Garçons!$D:$O,12,FALSE)="0","",VLOOKUP(C69,Garçons!$D:$O,12,FALSE)),"","***")</f>
        <v>***</v>
      </c>
      <c r="K69" s="144" t="str">
        <f>IF(D69=VLOOKUP(C69,Garçons!$D:$E,2,FALSE),"","***")</f>
        <v/>
      </c>
    </row>
    <row r="70" spans="1:11" x14ac:dyDescent="0.25">
      <c r="A70" s="146" t="str">
        <f>'edt_rapport Garçons'!C295</f>
        <v>Théo</v>
      </c>
      <c r="B70" s="146" t="str">
        <f>'edt_rapport Garçons'!B295</f>
        <v>DI BIAGIO</v>
      </c>
      <c r="C70" s="144" t="str">
        <f>MID('edt_rapport Garçons'!A295,2,LEN('edt_rapport Garçons'!A295)-1)</f>
        <v>2514476</v>
      </c>
      <c r="D70" s="144" t="str">
        <f>VLOOKUP('edt_rapport Garçons'!K295,Clubs!A:B,2,FALSE)</f>
        <v>Thise</v>
      </c>
      <c r="E70" s="144">
        <f>'edt_rapport Garçons'!E295</f>
        <v>1153</v>
      </c>
      <c r="F70" s="144">
        <f>YEAR('edt_rapport Garçons'!D295)</f>
        <v>1996</v>
      </c>
      <c r="G70" s="144" t="str">
        <f>SUBSTITUTE(IF('edt_rapport Garçons'!L295=0,"",'edt_rapport Garçons'!L295)," ","")</f>
        <v>1C15D</v>
      </c>
      <c r="H70" s="144" t="b">
        <f>ISNA(VLOOKUP(C70,Garçons!$D:$D,1,FALSE))</f>
        <v>0</v>
      </c>
      <c r="I70" s="144" t="str">
        <f t="shared" si="1"/>
        <v/>
      </c>
      <c r="J70" s="144" t="str">
        <f>IF(G70=IF(VLOOKUP(C70,Garçons!$D:$O,12,FALSE)="0","",VLOOKUP(C70,Garçons!$D:$O,12,FALSE)),"","***")</f>
        <v>***</v>
      </c>
      <c r="K70" s="144" t="str">
        <f>IF(D70=VLOOKUP(C70,Garçons!$D:$E,2,FALSE),"","***")</f>
        <v/>
      </c>
    </row>
    <row r="71" spans="1:11" x14ac:dyDescent="0.25">
      <c r="A71" s="146" t="str">
        <f>'edt_rapport Garçons'!C205</f>
        <v>Thibaut</v>
      </c>
      <c r="B71" s="146" t="str">
        <f>'edt_rapport Garçons'!B205</f>
        <v>HUSY</v>
      </c>
      <c r="C71" s="144" t="str">
        <f>MID('edt_rapport Garçons'!A205,2,LEN('edt_rapport Garçons'!A205)-1)</f>
        <v>2514510</v>
      </c>
      <c r="D71" s="144" t="str">
        <f>VLOOKUP('edt_rapport Garçons'!K205,Clubs!A:B,2,FALSE)</f>
        <v>Roche lez Beaupré</v>
      </c>
      <c r="E71" s="144">
        <f>'edt_rapport Garçons'!E205</f>
        <v>889</v>
      </c>
      <c r="F71" s="144">
        <f>YEAR('edt_rapport Garçons'!D205)</f>
        <v>1999</v>
      </c>
      <c r="G71" s="144" t="str">
        <f>SUBSTITUTE(IF('edt_rapport Garçons'!L205=0,"",'edt_rapport Garçons'!L205)," ","")</f>
        <v>1D57E</v>
      </c>
      <c r="H71" s="144" t="b">
        <f>ISNA(VLOOKUP(C71,Garçons!$D:$D,1,FALSE))</f>
        <v>0</v>
      </c>
      <c r="I71" s="144" t="str">
        <f t="shared" si="1"/>
        <v/>
      </c>
      <c r="J71" s="144" t="str">
        <f>IF(G71=IF(VLOOKUP(C71,Garçons!$D:$O,12,FALSE)="0","",VLOOKUP(C71,Garçons!$D:$O,12,FALSE)),"","***")</f>
        <v>***</v>
      </c>
      <c r="K71" s="144" t="str">
        <f>IF(D71=VLOOKUP(C71,Garçons!$D:$E,2,FALSE),"","***")</f>
        <v/>
      </c>
    </row>
    <row r="72" spans="1:11" x14ac:dyDescent="0.25">
      <c r="A72" s="146" t="str">
        <f>'edt_rapport Garçons'!C79</f>
        <v>Martin</v>
      </c>
      <c r="B72" s="146" t="str">
        <f>'edt_rapport Garçons'!B79</f>
        <v>SAULNIER</v>
      </c>
      <c r="C72" s="144" t="str">
        <f>MID('edt_rapport Garçons'!A79,2,LEN('edt_rapport Garçons'!A79)-1)</f>
        <v>2514530</v>
      </c>
      <c r="D72" s="144" t="str">
        <f>VLOOKUP('edt_rapport Garçons'!K79,Clubs!A:B,2,FALSE)</f>
        <v>Seloncourt</v>
      </c>
      <c r="E72" s="144">
        <f>'edt_rapport Garçons'!E79</f>
        <v>706</v>
      </c>
      <c r="F72" s="144">
        <f>YEAR('edt_rapport Garçons'!D79)</f>
        <v>2002</v>
      </c>
      <c r="G72" s="144" t="str">
        <f>SUBSTITUTE(IF('edt_rapport Garçons'!L79=0,"",'edt_rapport Garçons'!L79)," ","")</f>
        <v>36F</v>
      </c>
      <c r="H72" s="144" t="b">
        <f>ISNA(VLOOKUP(C72,Garçons!$D:$D,1,FALSE))</f>
        <v>0</v>
      </c>
      <c r="I72" s="144" t="str">
        <f t="shared" si="1"/>
        <v/>
      </c>
      <c r="J72" s="144" t="str">
        <f>IF(G72=IF(VLOOKUP(C72,Garçons!$D:$O,12,FALSE)="0","",VLOOKUP(C72,Garçons!$D:$O,12,FALSE)),"","***")</f>
        <v>***</v>
      </c>
      <c r="K72" s="144" t="str">
        <f>IF(D72=VLOOKUP(C72,Garçons!$D:$E,2,FALSE),"","***")</f>
        <v/>
      </c>
    </row>
    <row r="73" spans="1:11" x14ac:dyDescent="0.25">
      <c r="A73" s="146" t="str">
        <f>'edt_rapport Garçons'!C261</f>
        <v>Valentin</v>
      </c>
      <c r="B73" s="146" t="str">
        <f>'edt_rapport Garçons'!B261</f>
        <v>TRONCIN</v>
      </c>
      <c r="C73" s="144" t="str">
        <f>MID('edt_rapport Garçons'!A261,2,LEN('edt_rapport Garçons'!A261)-1)</f>
        <v>2514547</v>
      </c>
      <c r="D73" s="144" t="str">
        <f>VLOOKUP('edt_rapport Garçons'!K261,Clubs!A:B,2,FALSE)</f>
        <v>Baume les Dames</v>
      </c>
      <c r="E73" s="144">
        <f>'edt_rapport Garçons'!E261</f>
        <v>995</v>
      </c>
      <c r="F73" s="144">
        <f>YEAR('edt_rapport Garçons'!D261)</f>
        <v>1998</v>
      </c>
      <c r="G73" s="144" t="str">
        <f>SUBSTITUTE(IF('edt_rapport Garçons'!L261=0,"",'edt_rapport Garçons'!L261)," ","")</f>
        <v>34D80E</v>
      </c>
      <c r="H73" s="144" t="b">
        <f>ISNA(VLOOKUP(C73,Garçons!$D:$D,1,FALSE))</f>
        <v>0</v>
      </c>
      <c r="I73" s="144" t="str">
        <f t="shared" si="1"/>
        <v/>
      </c>
      <c r="J73" s="144" t="str">
        <f>IF(G73=IF(VLOOKUP(C73,Garçons!$D:$O,12,FALSE)="0","",VLOOKUP(C73,Garçons!$D:$O,12,FALSE)),"","***")</f>
        <v>***</v>
      </c>
      <c r="K73" s="144" t="str">
        <f>IF(D73=VLOOKUP(C73,Garçons!$D:$E,2,FALSE),"","***")</f>
        <v/>
      </c>
    </row>
    <row r="74" spans="1:11" x14ac:dyDescent="0.25">
      <c r="A74" s="146" t="str">
        <f>'edt_rapport Garçons'!C35</f>
        <v>Denis</v>
      </c>
      <c r="B74" s="146" t="str">
        <f>'edt_rapport Garçons'!B35</f>
        <v>PAPPALARDO</v>
      </c>
      <c r="C74" s="144" t="str">
        <f>MID('edt_rapport Garçons'!A35,2,LEN('edt_rapport Garçons'!A35)-1)</f>
        <v>2514564</v>
      </c>
      <c r="D74" s="144" t="str">
        <f>VLOOKUP('edt_rapport Garçons'!K35,Clubs!A:B,2,FALSE)</f>
        <v>Fesches le Châtel</v>
      </c>
      <c r="E74" s="144">
        <f>'edt_rapport Garçons'!E35</f>
        <v>838</v>
      </c>
      <c r="F74" s="144">
        <f>YEAR('edt_rapport Garçons'!D35)</f>
        <v>1968</v>
      </c>
      <c r="G74" s="144" t="str">
        <f>SUBSTITUTE(IF('edt_rapport Garçons'!L35=0,"",'edt_rapport Garçons'!L35)," ","")</f>
        <v>37E</v>
      </c>
      <c r="H74" s="144" t="b">
        <f>ISNA(VLOOKUP(C74,Garçons!$D:$D,1,FALSE))</f>
        <v>0</v>
      </c>
      <c r="I74" s="144" t="str">
        <f t="shared" si="1"/>
        <v/>
      </c>
      <c r="J74" s="144" t="str">
        <f>IF(G74=IF(VLOOKUP(C74,Garçons!$D:$O,12,FALSE)="0","",VLOOKUP(C74,Garçons!$D:$O,12,FALSE)),"","***")</f>
        <v>***</v>
      </c>
      <c r="K74" s="144" t="str">
        <f>IF(D74=VLOOKUP(C74,Garçons!$D:$E,2,FALSE),"","***")</f>
        <v/>
      </c>
    </row>
    <row r="75" spans="1:11" x14ac:dyDescent="0.25">
      <c r="A75" s="146" t="str">
        <f>'edt_rapport Garçons'!C260</f>
        <v>Antoine</v>
      </c>
      <c r="B75" s="146" t="str">
        <f>'edt_rapport Garçons'!B260</f>
        <v>KEMPF</v>
      </c>
      <c r="C75" s="144" t="str">
        <f>MID('edt_rapport Garçons'!A260,2,LEN('edt_rapport Garçons'!A260)-1)</f>
        <v>2514569</v>
      </c>
      <c r="D75" s="144" t="str">
        <f>VLOOKUP('edt_rapport Garçons'!K260,Clubs!A:B,2,FALSE)</f>
        <v>Baume les Dames</v>
      </c>
      <c r="E75" s="144">
        <f>'edt_rapport Garçons'!E260</f>
        <v>1111</v>
      </c>
      <c r="F75" s="144">
        <f>YEAR('edt_rapport Garçons'!D260)</f>
        <v>1998</v>
      </c>
      <c r="G75" s="144" t="str">
        <f>SUBSTITUTE(IF('edt_rapport Garçons'!L260=0,"",'edt_rapport Garçons'!L260)," ","")</f>
        <v>20D</v>
      </c>
      <c r="H75" s="144" t="b">
        <f>ISNA(VLOOKUP(C75,Garçons!$D:$D,1,FALSE))</f>
        <v>0</v>
      </c>
      <c r="I75" s="144" t="str">
        <f t="shared" si="1"/>
        <v/>
      </c>
      <c r="J75" s="144" t="str">
        <f>IF(G75=IF(VLOOKUP(C75,Garçons!$D:$O,12,FALSE)="0","",VLOOKUP(C75,Garçons!$D:$O,12,FALSE)),"","***")</f>
        <v>***</v>
      </c>
      <c r="K75" s="144" t="str">
        <f>IF(D75=VLOOKUP(C75,Garçons!$D:$E,2,FALSE),"","***")</f>
        <v/>
      </c>
    </row>
    <row r="76" spans="1:11" x14ac:dyDescent="0.25">
      <c r="A76" s="146" t="str">
        <f>'edt_rapport Garçons'!C271</f>
        <v>Hugo</v>
      </c>
      <c r="B76" s="146" t="str">
        <f>'edt_rapport Garçons'!B271</f>
        <v>COUILLARD</v>
      </c>
      <c r="C76" s="144" t="str">
        <f>MID('edt_rapport Garçons'!A271,2,LEN('edt_rapport Garçons'!A271)-1)</f>
        <v>2514613</v>
      </c>
      <c r="D76" s="144" t="str">
        <f>VLOOKUP('edt_rapport Garçons'!K271,Clubs!A:B,2,FALSE)</f>
        <v>Saint Ferjeux</v>
      </c>
      <c r="E76" s="144">
        <f>'edt_rapport Garçons'!E271</f>
        <v>1332</v>
      </c>
      <c r="F76" s="144">
        <f>YEAR('edt_rapport Garçons'!D271)</f>
        <v>1997</v>
      </c>
      <c r="G76" s="144" t="str">
        <f>SUBSTITUTE(IF('edt_rapport Garçons'!L271=0,"",'edt_rapport Garçons'!L271)," ","")</f>
        <v>1C80D</v>
      </c>
      <c r="H76" s="144" t="b">
        <f>ISNA(VLOOKUP(C76,Garçons!$D:$D,1,FALSE))</f>
        <v>0</v>
      </c>
      <c r="I76" s="144" t="str">
        <f t="shared" si="1"/>
        <v/>
      </c>
      <c r="J76" s="144" t="str">
        <f>IF(G76=IF(VLOOKUP(C76,Garçons!$D:$O,12,FALSE)="0","",VLOOKUP(C76,Garçons!$D:$O,12,FALSE)),"","***")</f>
        <v>***</v>
      </c>
      <c r="K76" s="144" t="str">
        <f>IF(D76=VLOOKUP(C76,Garçons!$D:$E,2,FALSE),"","***")</f>
        <v/>
      </c>
    </row>
    <row r="77" spans="1:11" x14ac:dyDescent="0.25">
      <c r="A77" s="146" t="str">
        <f>'edt_rapport Garçons'!C66</f>
        <v>Philippe</v>
      </c>
      <c r="B77" s="146" t="str">
        <f>'edt_rapport Garçons'!B66</f>
        <v>PROS-TOURNIER</v>
      </c>
      <c r="C77" s="144" t="str">
        <f>MID('edt_rapport Garçons'!A66,2,LEN('edt_rapport Garçons'!A66)-1)</f>
        <v>2514623</v>
      </c>
      <c r="D77" s="144" t="str">
        <f>VLOOKUP('edt_rapport Garçons'!K66,Clubs!A:B,2,FALSE)</f>
        <v>Pontarlier</v>
      </c>
      <c r="E77" s="144">
        <f>'edt_rapport Garçons'!E66</f>
        <v>637</v>
      </c>
      <c r="F77" s="144">
        <f>YEAR('edt_rapport Garçons'!D66)</f>
        <v>1971</v>
      </c>
      <c r="G77" s="144" t="str">
        <f>SUBSTITUTE(IF('edt_rapport Garçons'!L66=0,"",'edt_rapport Garçons'!L66)," ","")</f>
        <v>11F90G</v>
      </c>
      <c r="H77" s="144" t="b">
        <f>ISNA(VLOOKUP(C77,Garçons!$D:$D,1,FALSE))</f>
        <v>0</v>
      </c>
      <c r="I77" s="144" t="str">
        <f t="shared" si="1"/>
        <v/>
      </c>
      <c r="J77" s="144" t="str">
        <f>IF(G77=IF(VLOOKUP(C77,Garçons!$D:$O,12,FALSE)="0","",VLOOKUP(C77,Garçons!$D:$O,12,FALSE)),"","***")</f>
        <v>***</v>
      </c>
      <c r="K77" s="144" t="str">
        <f>IF(D77=VLOOKUP(C77,Garçons!$D:$E,2,FALSE),"","***")</f>
        <v/>
      </c>
    </row>
    <row r="78" spans="1:11" x14ac:dyDescent="0.25">
      <c r="A78" s="146" t="str">
        <f>'edt_rapport Garçons'!C216</f>
        <v>Remy</v>
      </c>
      <c r="B78" s="146" t="str">
        <f>'edt_rapport Garçons'!B216</f>
        <v>DESCOURVIERES</v>
      </c>
      <c r="C78" s="144" t="str">
        <f>MID('edt_rapport Garçons'!A216,2,LEN('edt_rapport Garçons'!A216)-1)</f>
        <v>2514635</v>
      </c>
      <c r="D78" s="144" t="str">
        <f>VLOOKUP('edt_rapport Garçons'!K216,Clubs!A:B,2,FALSE)</f>
        <v>Goux les Usiers</v>
      </c>
      <c r="E78" s="144">
        <f>'edt_rapport Garçons'!E216</f>
        <v>743</v>
      </c>
      <c r="F78" s="144">
        <f>YEAR('edt_rapport Garçons'!D216)</f>
        <v>2003</v>
      </c>
      <c r="G78" s="144" t="str">
        <f>SUBSTITUTE(IF('edt_rapport Garçons'!L216=0,"",'edt_rapport Garçons'!L216)," ","")</f>
        <v>1E65F</v>
      </c>
      <c r="H78" s="144" t="b">
        <f>ISNA(VLOOKUP(C78,Garçons!$D:$D,1,FALSE))</f>
        <v>0</v>
      </c>
      <c r="I78" s="144" t="str">
        <f t="shared" si="1"/>
        <v/>
      </c>
      <c r="J78" s="144" t="str">
        <f>IF(G78=IF(VLOOKUP(C78,Garçons!$D:$O,12,FALSE)="0","",VLOOKUP(C78,Garçons!$D:$O,12,FALSE)),"","***")</f>
        <v>***</v>
      </c>
      <c r="K78" s="144" t="str">
        <f>IF(D78=VLOOKUP(C78,Garçons!$D:$E,2,FALSE),"","***")</f>
        <v/>
      </c>
    </row>
    <row r="79" spans="1:11" x14ac:dyDescent="0.25">
      <c r="A79" s="146" t="str">
        <f>'edt_rapport Garçons'!C169</f>
        <v>Bernard</v>
      </c>
      <c r="B79" s="146" t="str">
        <f>'edt_rapport Garçons'!B169</f>
        <v>DELOULE</v>
      </c>
      <c r="C79" s="144" t="str">
        <f>MID('edt_rapport Garçons'!A169,2,LEN('edt_rapport Garçons'!A169)-1)</f>
        <v>2514642</v>
      </c>
      <c r="D79" s="144" t="str">
        <f>VLOOKUP('edt_rapport Garçons'!K169,Clubs!A:B,2,FALSE)</f>
        <v>Avanne Aveney</v>
      </c>
      <c r="E79" s="144">
        <f>'edt_rapport Garçons'!E169</f>
        <v>913</v>
      </c>
      <c r="F79" s="144">
        <f>YEAR('edt_rapport Garçons'!D169)</f>
        <v>1961</v>
      </c>
      <c r="G79" s="144" t="str">
        <f>SUBSTITUTE(IF('edt_rapport Garçons'!L169=0,"",'edt_rapport Garçons'!L169)," ","")</f>
        <v>78E</v>
      </c>
      <c r="H79" s="144" t="b">
        <f>ISNA(VLOOKUP(C79,Garçons!$D:$D,1,FALSE))</f>
        <v>0</v>
      </c>
      <c r="I79" s="144" t="str">
        <f t="shared" si="1"/>
        <v/>
      </c>
      <c r="J79" s="144" t="str">
        <f>IF(G79=IF(VLOOKUP(C79,Garçons!$D:$O,12,FALSE)="0","",VLOOKUP(C79,Garçons!$D:$O,12,FALSE)),"","***")</f>
        <v>***</v>
      </c>
      <c r="K79" s="144" t="str">
        <f>IF(D79=VLOOKUP(C79,Garçons!$D:$E,2,FALSE),"","***")</f>
        <v/>
      </c>
    </row>
    <row r="80" spans="1:11" x14ac:dyDescent="0.25">
      <c r="A80" s="146" t="str">
        <f>'edt_rapport Garçons'!C63</f>
        <v>Romain</v>
      </c>
      <c r="B80" s="146" t="str">
        <f>'edt_rapport Garçons'!B63</f>
        <v>DEBORDEAUX</v>
      </c>
      <c r="C80" s="144" t="str">
        <f>MID('edt_rapport Garçons'!A63,2,LEN('edt_rapport Garçons'!A63)-1)</f>
        <v>2514658</v>
      </c>
      <c r="D80" s="144" t="str">
        <f>VLOOKUP('edt_rapport Garçons'!K63,Clubs!A:B,2,FALSE)</f>
        <v>Pontarlier</v>
      </c>
      <c r="E80" s="144">
        <f>'edt_rapport Garçons'!E63</f>
        <v>1026</v>
      </c>
      <c r="F80" s="144">
        <f>YEAR('edt_rapport Garçons'!D63)</f>
        <v>1987</v>
      </c>
      <c r="G80" s="144" t="str">
        <f>SUBSTITUTE(IF('edt_rapport Garçons'!L63=0,"",'edt_rapport Garçons'!L63)," ","")</f>
        <v>1D5E</v>
      </c>
      <c r="H80" s="144" t="b">
        <f>ISNA(VLOOKUP(C80,Garçons!$D:$D,1,FALSE))</f>
        <v>0</v>
      </c>
      <c r="I80" s="144" t="str">
        <f t="shared" si="1"/>
        <v/>
      </c>
      <c r="J80" s="144" t="str">
        <f>IF(G80=IF(VLOOKUP(C80,Garçons!$D:$O,12,FALSE)="0","",VLOOKUP(C80,Garçons!$D:$O,12,FALSE)),"","***")</f>
        <v>***</v>
      </c>
      <c r="K80" s="144" t="str">
        <f>IF(D80=VLOOKUP(C80,Garçons!$D:$E,2,FALSE),"","***")</f>
        <v/>
      </c>
    </row>
    <row r="81" spans="1:11" x14ac:dyDescent="0.25">
      <c r="A81" s="146" t="str">
        <f>'edt_rapport Garçons'!C62</f>
        <v>Victor</v>
      </c>
      <c r="B81" s="146" t="str">
        <f>'edt_rapport Garçons'!B62</f>
        <v>ANDRE</v>
      </c>
      <c r="C81" s="144" t="str">
        <f>MID('edt_rapport Garçons'!A62,2,LEN('edt_rapport Garçons'!A62)-1)</f>
        <v>2514659</v>
      </c>
      <c r="D81" s="144" t="str">
        <f>VLOOKUP('edt_rapport Garçons'!K62,Clubs!A:B,2,FALSE)</f>
        <v>Pontarlier</v>
      </c>
      <c r="E81" s="144">
        <f>'edt_rapport Garçons'!E62</f>
        <v>963</v>
      </c>
      <c r="F81" s="144">
        <f>YEAR('edt_rapport Garçons'!D62)</f>
        <v>1987</v>
      </c>
      <c r="G81" s="144" t="str">
        <f>SUBSTITUTE(IF('edt_rapport Garçons'!L62=0,"",'edt_rapport Garçons'!L62)," ","")</f>
        <v>1E15F</v>
      </c>
      <c r="H81" s="144" t="b">
        <f>ISNA(VLOOKUP(C81,Garçons!$D:$D,1,FALSE))</f>
        <v>0</v>
      </c>
      <c r="I81" s="144" t="str">
        <f t="shared" si="1"/>
        <v/>
      </c>
      <c r="J81" s="144" t="str">
        <f>IF(G81=IF(VLOOKUP(C81,Garçons!$D:$O,12,FALSE)="0","",VLOOKUP(C81,Garçons!$D:$O,12,FALSE)),"","***")</f>
        <v>***</v>
      </c>
      <c r="K81" s="144" t="str">
        <f>IF(D81=VLOOKUP(C81,Garçons!$D:$E,2,FALSE),"","***")</f>
        <v/>
      </c>
    </row>
    <row r="82" spans="1:11" x14ac:dyDescent="0.25">
      <c r="A82" s="146" t="str">
        <f>'edt_rapport Garçons'!C190</f>
        <v>Thibaud</v>
      </c>
      <c r="B82" s="146" t="str">
        <f>'edt_rapport Garçons'!B190</f>
        <v>VERNIER</v>
      </c>
      <c r="C82" s="144" t="str">
        <f>MID('edt_rapport Garçons'!A190,2,LEN('edt_rapport Garçons'!A190)-1)</f>
        <v>2514668</v>
      </c>
      <c r="D82" s="144" t="str">
        <f>VLOOKUP('edt_rapport Garçons'!K190,Clubs!A:B,2,FALSE)</f>
        <v>Bourguignon</v>
      </c>
      <c r="E82" s="144">
        <f>'edt_rapport Garçons'!E190</f>
        <v>841</v>
      </c>
      <c r="F82" s="144">
        <f>YEAR('edt_rapport Garçons'!D190)</f>
        <v>1997</v>
      </c>
      <c r="G82" s="144" t="str">
        <f>SUBSTITUTE(IF('edt_rapport Garçons'!L190=0,"",'edt_rapport Garçons'!L190)," ","")</f>
        <v>2D</v>
      </c>
      <c r="H82" s="144" t="b">
        <f>ISNA(VLOOKUP(C82,Garçons!$D:$D,1,FALSE))</f>
        <v>0</v>
      </c>
      <c r="I82" s="144" t="str">
        <f t="shared" si="1"/>
        <v/>
      </c>
      <c r="J82" s="144" t="str">
        <f>IF(G82=IF(VLOOKUP(C82,Garçons!$D:$O,12,FALSE)="0","",VLOOKUP(C82,Garçons!$D:$O,12,FALSE)),"","***")</f>
        <v>***</v>
      </c>
      <c r="K82" s="144" t="str">
        <f>IF(D82=VLOOKUP(C82,Garçons!$D:$E,2,FALSE),"","***")</f>
        <v/>
      </c>
    </row>
    <row r="83" spans="1:11" x14ac:dyDescent="0.25">
      <c r="A83" s="146" t="str">
        <f>'edt_rapport Garçons'!C168</f>
        <v>Dominique</v>
      </c>
      <c r="B83" s="146" t="str">
        <f>'edt_rapport Garçons'!B168</f>
        <v>MESNIER</v>
      </c>
      <c r="C83" s="144" t="str">
        <f>MID('edt_rapport Garçons'!A168,2,LEN('edt_rapport Garçons'!A168)-1)</f>
        <v>2514673</v>
      </c>
      <c r="D83" s="144" t="str">
        <f>VLOOKUP('edt_rapport Garçons'!K168,Clubs!A:B,2,FALSE)</f>
        <v>Avanne Aveney</v>
      </c>
      <c r="E83" s="144">
        <f>'edt_rapport Garçons'!E168</f>
        <v>804</v>
      </c>
      <c r="F83" s="144">
        <f>YEAR('edt_rapport Garçons'!D168)</f>
        <v>1970</v>
      </c>
      <c r="G83" s="144" t="str">
        <f>SUBSTITUTE(IF('edt_rapport Garçons'!L168=0,"",'edt_rapport Garçons'!L168)," ","")</f>
        <v>10E5F</v>
      </c>
      <c r="H83" s="144" t="b">
        <f>ISNA(VLOOKUP(C83,Garçons!$D:$D,1,FALSE))</f>
        <v>0</v>
      </c>
      <c r="I83" s="144" t="str">
        <f t="shared" si="1"/>
        <v/>
      </c>
      <c r="J83" s="144" t="str">
        <f>IF(G83=IF(VLOOKUP(C83,Garçons!$D:$O,12,FALSE)="0","",VLOOKUP(C83,Garçons!$D:$O,12,FALSE)),"","***")</f>
        <v>***</v>
      </c>
      <c r="K83" s="144" t="str">
        <f>IF(D83=VLOOKUP(C83,Garçons!$D:$E,2,FALSE),"","***")</f>
        <v/>
      </c>
    </row>
    <row r="84" spans="1:11" x14ac:dyDescent="0.25">
      <c r="A84" s="146" t="str">
        <f>'edt_rapport Garçons'!C300</f>
        <v>Dominique</v>
      </c>
      <c r="B84" s="146" t="str">
        <f>'edt_rapport Garçons'!B300</f>
        <v>TRILHE</v>
      </c>
      <c r="C84" s="144" t="str">
        <f>MID('edt_rapport Garçons'!A300,2,LEN('edt_rapport Garçons'!A300)-1)</f>
        <v>2514733</v>
      </c>
      <c r="D84" s="144" t="str">
        <f>VLOOKUP('edt_rapport Garçons'!K300,Clubs!A:B,2,FALSE)</f>
        <v>Thise</v>
      </c>
      <c r="E84" s="144">
        <f>'edt_rapport Garçons'!E300</f>
        <v>503</v>
      </c>
      <c r="F84" s="144">
        <f>YEAR('edt_rapport Garçons'!D300)</f>
        <v>1963</v>
      </c>
      <c r="G84" s="144" t="str">
        <f>SUBSTITUTE(IF('edt_rapport Garçons'!L300=0,"",'edt_rapport Garçons'!L300)," ","")</f>
        <v>7F15G</v>
      </c>
      <c r="H84" s="144" t="b">
        <f>ISNA(VLOOKUP(C84,Garçons!$D:$D,1,FALSE))</f>
        <v>0</v>
      </c>
      <c r="I84" s="144" t="str">
        <f t="shared" si="1"/>
        <v/>
      </c>
      <c r="J84" s="144" t="str">
        <f>IF(G84=IF(VLOOKUP(C84,Garçons!$D:$O,12,FALSE)="0","",VLOOKUP(C84,Garçons!$D:$O,12,FALSE)),"","***")</f>
        <v>***</v>
      </c>
      <c r="K84" s="144" t="str">
        <f>IF(D84=VLOOKUP(C84,Garçons!$D:$E,2,FALSE),"","***")</f>
        <v/>
      </c>
    </row>
    <row r="85" spans="1:11" x14ac:dyDescent="0.25">
      <c r="A85" s="146" t="str">
        <f>'edt_rapport Garçons'!C118</f>
        <v>Gilles</v>
      </c>
      <c r="B85" s="146" t="str">
        <f>'edt_rapport Garçons'!B118</f>
        <v>DUBOIS</v>
      </c>
      <c r="C85" s="144" t="str">
        <f>MID('edt_rapport Garçons'!A118,2,LEN('edt_rapport Garçons'!A118)-1)</f>
        <v>2514781</v>
      </c>
      <c r="D85" s="144" t="str">
        <f>VLOOKUP('edt_rapport Garçons'!K118,Clubs!A:B,2,FALSE)</f>
        <v>Torpes Boussières</v>
      </c>
      <c r="E85" s="144">
        <f>'edt_rapport Garçons'!E118</f>
        <v>1258</v>
      </c>
      <c r="F85" s="144">
        <f>YEAR('edt_rapport Garçons'!D118)</f>
        <v>1956</v>
      </c>
      <c r="G85" s="144" t="str">
        <f>SUBSTITUTE(IF('edt_rapport Garçons'!L118=0,"",'edt_rapport Garçons'!L118)," ","")</f>
        <v>31C4D</v>
      </c>
      <c r="H85" s="144" t="b">
        <f>ISNA(VLOOKUP(C85,Garçons!$D:$D,1,FALSE))</f>
        <v>0</v>
      </c>
      <c r="I85" s="144" t="str">
        <f t="shared" si="1"/>
        <v/>
      </c>
      <c r="J85" s="144" t="str">
        <f>IF(G85=IF(VLOOKUP(C85,Garçons!$D:$O,12,FALSE)="0","",VLOOKUP(C85,Garçons!$D:$O,12,FALSE)),"","***")</f>
        <v>***</v>
      </c>
      <c r="K85" s="144" t="str">
        <f>IF(D85=VLOOKUP(C85,Garçons!$D:$E,2,FALSE),"","***")</f>
        <v/>
      </c>
    </row>
    <row r="86" spans="1:11" x14ac:dyDescent="0.25">
      <c r="A86" s="146" t="str">
        <f>'edt_rapport Garçons'!C78</f>
        <v>Luc</v>
      </c>
      <c r="B86" s="146" t="str">
        <f>'edt_rapport Garçons'!B78</f>
        <v>AILLET</v>
      </c>
      <c r="C86" s="144" t="str">
        <f>MID('edt_rapport Garçons'!A78,2,LEN('edt_rapport Garçons'!A78)-1)</f>
        <v>2514805</v>
      </c>
      <c r="D86" s="144" t="str">
        <f>VLOOKUP('edt_rapport Garçons'!K78,Clubs!A:B,2,FALSE)</f>
        <v>Seloncourt</v>
      </c>
      <c r="E86" s="144">
        <f>'edt_rapport Garçons'!E78</f>
        <v>530</v>
      </c>
      <c r="F86" s="144">
        <f>YEAR('edt_rapport Garçons'!D78)</f>
        <v>2004</v>
      </c>
      <c r="G86" s="144" t="str">
        <f>SUBSTITUTE(IF('edt_rapport Garçons'!L78=0,"",'edt_rapport Garçons'!L78)," ","")</f>
        <v>2G5H</v>
      </c>
      <c r="H86" s="144" t="b">
        <f>ISNA(VLOOKUP(C86,Garçons!$D:$D,1,FALSE))</f>
        <v>0</v>
      </c>
      <c r="I86" s="144" t="str">
        <f t="shared" si="1"/>
        <v/>
      </c>
      <c r="J86" s="144" t="str">
        <f>IF(G86=IF(VLOOKUP(C86,Garçons!$D:$O,12,FALSE)="0","",VLOOKUP(C86,Garçons!$D:$O,12,FALSE)),"","***")</f>
        <v>***</v>
      </c>
      <c r="K86" s="144" t="str">
        <f>IF(D86=VLOOKUP(C86,Garçons!$D:$E,2,FALSE),"","***")</f>
        <v/>
      </c>
    </row>
    <row r="87" spans="1:11" x14ac:dyDescent="0.25">
      <c r="A87" s="146" t="str">
        <f>'edt_rapport Garçons'!C106</f>
        <v>Paul</v>
      </c>
      <c r="B87" s="146" t="str">
        <f>'edt_rapport Garçons'!B106</f>
        <v>JEANNOT</v>
      </c>
      <c r="C87" s="144" t="str">
        <f>MID('edt_rapport Garçons'!A106,2,LEN('edt_rapport Garçons'!A106)-1)</f>
        <v>2514817</v>
      </c>
      <c r="D87" s="144" t="str">
        <f>VLOOKUP('edt_rapport Garçons'!K106,Clubs!A:B,2,FALSE)</f>
        <v>Torpes Boussières</v>
      </c>
      <c r="E87" s="144">
        <f>'edt_rapport Garçons'!E106</f>
        <v>1087</v>
      </c>
      <c r="F87" s="144">
        <f>YEAR('edt_rapport Garçons'!D106)</f>
        <v>2000</v>
      </c>
      <c r="G87" s="144" t="str">
        <f>SUBSTITUTE(IF('edt_rapport Garçons'!L106=0,"",'edt_rapport Garçons'!L106)," ","")</f>
        <v>32E</v>
      </c>
      <c r="H87" s="144" t="b">
        <f>ISNA(VLOOKUP(C87,Garçons!$D:$D,1,FALSE))</f>
        <v>0</v>
      </c>
      <c r="I87" s="144" t="str">
        <f t="shared" si="1"/>
        <v/>
      </c>
      <c r="J87" s="144" t="str">
        <f>IF(G87=IF(VLOOKUP(C87,Garçons!$D:$O,12,FALSE)="0","",VLOOKUP(C87,Garçons!$D:$O,12,FALSE)),"","***")</f>
        <v>***</v>
      </c>
      <c r="K87" s="144" t="str">
        <f>IF(D87=VLOOKUP(C87,Garçons!$D:$E,2,FALSE),"","***")</f>
        <v/>
      </c>
    </row>
    <row r="88" spans="1:11" x14ac:dyDescent="0.25">
      <c r="A88" s="146" t="str">
        <f>'edt_rapport Garçons'!C296</f>
        <v>Loic</v>
      </c>
      <c r="B88" s="146" t="str">
        <f>'edt_rapport Garçons'!B296</f>
        <v>PETITOT</v>
      </c>
      <c r="C88" s="144" t="str">
        <f>MID('edt_rapport Garçons'!A296,2,LEN('edt_rapport Garçons'!A296)-1)</f>
        <v>2514862</v>
      </c>
      <c r="D88" s="144" t="str">
        <f>VLOOKUP('edt_rapport Garçons'!K296,Clubs!A:B,2,FALSE)</f>
        <v>Thise</v>
      </c>
      <c r="E88" s="144">
        <f>'edt_rapport Garçons'!E296</f>
        <v>500</v>
      </c>
      <c r="F88" s="144">
        <f>YEAR('edt_rapport Garçons'!D296)</f>
        <v>1997</v>
      </c>
      <c r="G88" s="144" t="str">
        <f>SUBSTITUTE(IF('edt_rapport Garçons'!L296=0,"",'edt_rapport Garçons'!L296)," ","")</f>
        <v>29E</v>
      </c>
      <c r="H88" s="144" t="b">
        <f>ISNA(VLOOKUP(C88,Garçons!$D:$D,1,FALSE))</f>
        <v>0</v>
      </c>
      <c r="I88" s="144" t="str">
        <f t="shared" si="1"/>
        <v/>
      </c>
      <c r="J88" s="144" t="str">
        <f>IF(G88=IF(VLOOKUP(C88,Garçons!$D:$O,12,FALSE)="0","",VLOOKUP(C88,Garçons!$D:$O,12,FALSE)),"","***")</f>
        <v>***</v>
      </c>
      <c r="K88" s="144" t="str">
        <f>IF(D88=VLOOKUP(C88,Garçons!$D:$E,2,FALSE),"","***")</f>
        <v/>
      </c>
    </row>
    <row r="89" spans="1:11" x14ac:dyDescent="0.25">
      <c r="A89" s="146" t="str">
        <f>'edt_rapport Garçons'!C121</f>
        <v>Marvin</v>
      </c>
      <c r="B89" s="146" t="str">
        <f>'edt_rapport Garçons'!B121</f>
        <v>PILON</v>
      </c>
      <c r="C89" s="144" t="str">
        <f>MID('edt_rapport Garçons'!A121,2,LEN('edt_rapport Garçons'!A121)-1)</f>
        <v>2514890</v>
      </c>
      <c r="D89" s="144" t="str">
        <f>VLOOKUP('edt_rapport Garçons'!K121,Clubs!A:B,2,FALSE)</f>
        <v>Ornans</v>
      </c>
      <c r="E89" s="144">
        <f>'edt_rapport Garçons'!E121</f>
        <v>732</v>
      </c>
      <c r="F89" s="144">
        <f>YEAR('edt_rapport Garçons'!D121)</f>
        <v>1998</v>
      </c>
      <c r="G89" s="144" t="str">
        <f>SUBSTITUTE(IF('edt_rapport Garçons'!L121=0,"",'edt_rapport Garçons'!L121)," ","")</f>
        <v/>
      </c>
      <c r="H89" s="144" t="b">
        <f>ISNA(VLOOKUP(C89,Garçons!$D:$D,1,FALSE))</f>
        <v>0</v>
      </c>
      <c r="I89" s="144" t="str">
        <f t="shared" si="1"/>
        <v/>
      </c>
      <c r="J89" s="144" t="str">
        <f>IF(G89=IF(VLOOKUP(C89,Garçons!$D:$O,12,FALSE)="0","",VLOOKUP(C89,Garçons!$D:$O,12,FALSE)),"","***")</f>
        <v>***</v>
      </c>
      <c r="K89" s="144" t="str">
        <f>IF(D89=VLOOKUP(C89,Garçons!$D:$E,2,FALSE),"","***")</f>
        <v/>
      </c>
    </row>
    <row r="90" spans="1:11" x14ac:dyDescent="0.25">
      <c r="A90" s="146" t="str">
        <f>'edt_rapport Garçons'!C120</f>
        <v>Alexandre</v>
      </c>
      <c r="B90" s="146" t="str">
        <f>'edt_rapport Garçons'!B120</f>
        <v>GUILLON</v>
      </c>
      <c r="C90" s="144" t="str">
        <f>MID('edt_rapport Garçons'!A120,2,LEN('edt_rapport Garçons'!A120)-1)</f>
        <v>2514893</v>
      </c>
      <c r="D90" s="144" t="str">
        <f>VLOOKUP('edt_rapport Garçons'!K120,Clubs!A:B,2,FALSE)</f>
        <v>Ornans</v>
      </c>
      <c r="E90" s="144">
        <f>'edt_rapport Garçons'!E120</f>
        <v>861</v>
      </c>
      <c r="F90" s="144">
        <f>YEAR('edt_rapport Garçons'!D120)</f>
        <v>1999</v>
      </c>
      <c r="G90" s="144" t="str">
        <f>SUBSTITUTE(IF('edt_rapport Garçons'!L120=0,"",'edt_rapport Garçons'!L120)," ","")</f>
        <v>1D15E</v>
      </c>
      <c r="H90" s="144" t="b">
        <f>ISNA(VLOOKUP(C90,Garçons!$D:$D,1,FALSE))</f>
        <v>0</v>
      </c>
      <c r="I90" s="144" t="str">
        <f t="shared" si="1"/>
        <v/>
      </c>
      <c r="J90" s="144" t="str">
        <f>IF(G90=IF(VLOOKUP(C90,Garçons!$D:$O,12,FALSE)="0","",VLOOKUP(C90,Garçons!$D:$O,12,FALSE)),"","***")</f>
        <v>***</v>
      </c>
      <c r="K90" s="144" t="str">
        <f>IF(D90=VLOOKUP(C90,Garçons!$D:$E,2,FALSE),"","***")</f>
        <v/>
      </c>
    </row>
    <row r="91" spans="1:11" x14ac:dyDescent="0.25">
      <c r="A91" s="146" t="str">
        <f>'edt_rapport Garçons'!C16</f>
        <v>Nathan</v>
      </c>
      <c r="B91" s="146" t="str">
        <f>'edt_rapport Garçons'!B16</f>
        <v>MOMMESSIN</v>
      </c>
      <c r="C91" s="144" t="str">
        <f>MID('edt_rapport Garçons'!A16,2,LEN('edt_rapport Garçons'!A16)-1)</f>
        <v>2514934</v>
      </c>
      <c r="D91" s="144" t="str">
        <f>VLOOKUP('edt_rapport Garçons'!K16,Clubs!A:B,2,FALSE)</f>
        <v>PS Besançon</v>
      </c>
      <c r="E91" s="144">
        <f>'edt_rapport Garçons'!E16</f>
        <v>577</v>
      </c>
      <c r="F91" s="144">
        <f>YEAR('edt_rapport Garçons'!D16)</f>
        <v>2003</v>
      </c>
      <c r="G91" s="144" t="str">
        <f>SUBSTITUTE(IF('edt_rapport Garçons'!L16=0,"",'edt_rapport Garçons'!L16)," ","")</f>
        <v>1F4G</v>
      </c>
      <c r="H91" s="144" t="b">
        <f>ISNA(VLOOKUP(C91,Garçons!$D:$D,1,FALSE))</f>
        <v>0</v>
      </c>
      <c r="I91" s="144" t="str">
        <f t="shared" si="1"/>
        <v/>
      </c>
      <c r="J91" s="144" t="str">
        <f>IF(G91=IF(VLOOKUP(C91,Garçons!$D:$O,12,FALSE)="0","",VLOOKUP(C91,Garçons!$D:$O,12,FALSE)),"","***")</f>
        <v>***</v>
      </c>
      <c r="K91" s="144" t="str">
        <f>IF(D91=VLOOKUP(C91,Garçons!$D:$E,2,FALSE),"","***")</f>
        <v/>
      </c>
    </row>
    <row r="92" spans="1:11" x14ac:dyDescent="0.25">
      <c r="A92" s="146" t="str">
        <f>'edt_rapport Garçons'!C18</f>
        <v>Leo</v>
      </c>
      <c r="B92" s="146" t="str">
        <f>'edt_rapport Garçons'!B18</f>
        <v>VANDEWALLE</v>
      </c>
      <c r="C92" s="144" t="str">
        <f>MID('edt_rapport Garçons'!A18,2,LEN('edt_rapport Garçons'!A18)-1)</f>
        <v>2514941</v>
      </c>
      <c r="D92" s="144" t="str">
        <f>VLOOKUP('edt_rapport Garçons'!K18,Clubs!A:B,2,FALSE)</f>
        <v>PS Besançon</v>
      </c>
      <c r="E92" s="144">
        <f>'edt_rapport Garçons'!E18</f>
        <v>541</v>
      </c>
      <c r="F92" s="144">
        <f>YEAR('edt_rapport Garçons'!D18)</f>
        <v>2003</v>
      </c>
      <c r="G92" s="144" t="str">
        <f>SUBSTITUTE(IF('edt_rapport Garçons'!L18=0,"",'edt_rapport Garçons'!L18)," ","")</f>
        <v>22G</v>
      </c>
      <c r="H92" s="144" t="b">
        <f>ISNA(VLOOKUP(C92,Garçons!$D:$D,1,FALSE))</f>
        <v>0</v>
      </c>
      <c r="I92" s="144" t="str">
        <f t="shared" si="1"/>
        <v/>
      </c>
      <c r="J92" s="144" t="str">
        <f>IF(G92=IF(VLOOKUP(C92,Garçons!$D:$O,12,FALSE)="0","",VLOOKUP(C92,Garçons!$D:$O,12,FALSE)),"","***")</f>
        <v>***</v>
      </c>
      <c r="K92" s="144" t="str">
        <f>IF(D92=VLOOKUP(C92,Garçons!$D:$E,2,FALSE),"","***")</f>
        <v/>
      </c>
    </row>
    <row r="93" spans="1:11" x14ac:dyDescent="0.25">
      <c r="A93" s="146" t="str">
        <f>'edt_rapport Garçons'!C285</f>
        <v>Dylan</v>
      </c>
      <c r="B93" s="146" t="str">
        <f>'edt_rapport Garçons'!B285</f>
        <v>ZENONI</v>
      </c>
      <c r="C93" s="144" t="str">
        <f>MID('edt_rapport Garçons'!A285,2,LEN('edt_rapport Garçons'!A285)-1)</f>
        <v>2514991</v>
      </c>
      <c r="D93" s="144" t="str">
        <f>VLOOKUP('edt_rapport Garçons'!K285,Clubs!A:B,2,FALSE)</f>
        <v>Hérimoncourt</v>
      </c>
      <c r="E93" s="144">
        <f>'edt_rapport Garçons'!E285</f>
        <v>587</v>
      </c>
      <c r="F93" s="144">
        <f>YEAR('edt_rapport Garçons'!D285)</f>
        <v>1996</v>
      </c>
      <c r="G93" s="144" t="str">
        <f>SUBSTITUTE(IF('edt_rapport Garçons'!L285=0,"",'edt_rapport Garçons'!L285)," ","")</f>
        <v>2E10F</v>
      </c>
      <c r="H93" s="144" t="b">
        <f>ISNA(VLOOKUP(C93,Garçons!$D:$D,1,FALSE))</f>
        <v>0</v>
      </c>
      <c r="I93" s="144" t="str">
        <f t="shared" si="1"/>
        <v/>
      </c>
      <c r="J93" s="144" t="str">
        <f>IF(G93=IF(VLOOKUP(C93,Garçons!$D:$O,12,FALSE)="0","",VLOOKUP(C93,Garçons!$D:$O,12,FALSE)),"","***")</f>
        <v>***</v>
      </c>
      <c r="K93" s="144" t="str">
        <f>IF(D93=VLOOKUP(C93,Garçons!$D:$E,2,FALSE),"","***")</f>
        <v/>
      </c>
    </row>
    <row r="94" spans="1:11" x14ac:dyDescent="0.25">
      <c r="A94" s="146" t="str">
        <f>'edt_rapport Garçons'!C298</f>
        <v>Nicolas</v>
      </c>
      <c r="B94" s="146" t="str">
        <f>'edt_rapport Garçons'!B298</f>
        <v>PETITOT</v>
      </c>
      <c r="C94" s="144" t="str">
        <f>MID('edt_rapport Garçons'!A298,2,LEN('edt_rapport Garçons'!A298)-1)</f>
        <v>2515010</v>
      </c>
      <c r="D94" s="144" t="str">
        <f>VLOOKUP('edt_rapport Garçons'!K298,Clubs!A:B,2,FALSE)</f>
        <v>Thise</v>
      </c>
      <c r="E94" s="144">
        <f>'edt_rapport Garçons'!E298</f>
        <v>607</v>
      </c>
      <c r="F94" s="144">
        <f>YEAR('edt_rapport Garçons'!D298)</f>
        <v>1968</v>
      </c>
      <c r="G94" s="144" t="str">
        <f>SUBSTITUTE(IF('edt_rapport Garçons'!L298=0,"",'edt_rapport Garçons'!L298)," ","")</f>
        <v>16F85G</v>
      </c>
      <c r="H94" s="144" t="b">
        <f>ISNA(VLOOKUP(C94,Garçons!$D:$D,1,FALSE))</f>
        <v>0</v>
      </c>
      <c r="I94" s="144" t="str">
        <f t="shared" si="1"/>
        <v/>
      </c>
      <c r="J94" s="144" t="str">
        <f>IF(G94=IF(VLOOKUP(C94,Garçons!$D:$O,12,FALSE)="0","",VLOOKUP(C94,Garçons!$D:$O,12,FALSE)),"","***")</f>
        <v>***</v>
      </c>
      <c r="K94" s="144" t="str">
        <f>IF(D94=VLOOKUP(C94,Garçons!$D:$E,2,FALSE),"","***")</f>
        <v/>
      </c>
    </row>
    <row r="95" spans="1:11" x14ac:dyDescent="0.25">
      <c r="A95" s="146" t="str">
        <f>'edt_rapport Garçons'!C268</f>
        <v>Samuel</v>
      </c>
      <c r="B95" s="146" t="str">
        <f>'edt_rapport Garçons'!B268</f>
        <v>JEAN</v>
      </c>
      <c r="C95" s="144" t="str">
        <f>MID('edt_rapport Garçons'!A268,2,LEN('edt_rapport Garçons'!A268)-1)</f>
        <v>2515021</v>
      </c>
      <c r="D95" s="144" t="str">
        <f>VLOOKUP('edt_rapport Garçons'!K268,Clubs!A:B,2,FALSE)</f>
        <v>Montrond le Château</v>
      </c>
      <c r="E95" s="144">
        <f>'edt_rapport Garçons'!E268</f>
        <v>714</v>
      </c>
      <c r="F95" s="144">
        <f>YEAR('edt_rapport Garçons'!D268)</f>
        <v>1971</v>
      </c>
      <c r="G95" s="144" t="str">
        <f>SUBSTITUTE(IF('edt_rapport Garçons'!L268=0,"",'edt_rapport Garçons'!L268)," ","")</f>
        <v>52F</v>
      </c>
      <c r="H95" s="144" t="b">
        <f>ISNA(VLOOKUP(C95,Garçons!$D:$D,1,FALSE))</f>
        <v>0</v>
      </c>
      <c r="I95" s="144" t="str">
        <f t="shared" si="1"/>
        <v/>
      </c>
      <c r="J95" s="144" t="str">
        <f>IF(G95=IF(VLOOKUP(C95,Garçons!$D:$O,12,FALSE)="0","",VLOOKUP(C95,Garçons!$D:$O,12,FALSE)),"","***")</f>
        <v>***</v>
      </c>
      <c r="K95" s="144" t="str">
        <f>IF(D95=VLOOKUP(C95,Garçons!$D:$E,2,FALSE),"","***")</f>
        <v/>
      </c>
    </row>
    <row r="96" spans="1:11" x14ac:dyDescent="0.25">
      <c r="A96" s="146" t="str">
        <f>'edt_rapport Garçons'!C267</f>
        <v>Marc</v>
      </c>
      <c r="B96" s="146" t="str">
        <f>'edt_rapport Garçons'!B267</f>
        <v>PRILLARD</v>
      </c>
      <c r="C96" s="144" t="str">
        <f>MID('edt_rapport Garçons'!A267,2,LEN('edt_rapport Garçons'!A267)-1)</f>
        <v>2515039</v>
      </c>
      <c r="D96" s="144" t="str">
        <f>VLOOKUP('edt_rapport Garçons'!K267,Clubs!A:B,2,FALSE)</f>
        <v>Montrond le Château</v>
      </c>
      <c r="E96" s="144">
        <f>'edt_rapport Garçons'!E267</f>
        <v>980</v>
      </c>
      <c r="F96" s="144">
        <f>YEAR('edt_rapport Garçons'!D267)</f>
        <v>1983</v>
      </c>
      <c r="G96" s="144" t="str">
        <f>SUBSTITUTE(IF('edt_rapport Garçons'!L267=0,"",'edt_rapport Garçons'!L267)," ","")</f>
        <v/>
      </c>
      <c r="H96" s="144" t="b">
        <f>ISNA(VLOOKUP(C96,Garçons!$D:$D,1,FALSE))</f>
        <v>0</v>
      </c>
      <c r="I96" s="144" t="str">
        <f t="shared" si="1"/>
        <v/>
      </c>
      <c r="J96" s="144" t="str">
        <f>IF(G96=IF(VLOOKUP(C96,Garçons!$D:$O,12,FALSE)="0","",VLOOKUP(C96,Garçons!$D:$O,12,FALSE)),"","***")</f>
        <v>***</v>
      </c>
      <c r="K96" s="144" t="str">
        <f>IF(D96=VLOOKUP(C96,Garçons!$D:$E,2,FALSE),"","***")</f>
        <v/>
      </c>
    </row>
    <row r="97" spans="1:11" x14ac:dyDescent="0.25">
      <c r="A97" s="146" t="str">
        <f>'edt_rapport Garçons'!C225</f>
        <v>Antoine</v>
      </c>
      <c r="B97" s="146" t="str">
        <f>'edt_rapport Garçons'!B225</f>
        <v>MALFUSON</v>
      </c>
      <c r="C97" s="144" t="str">
        <f>MID('edt_rapport Garçons'!A225,2,LEN('edt_rapport Garçons'!A225)-1)</f>
        <v>2515049</v>
      </c>
      <c r="D97" s="144" t="str">
        <f>VLOOKUP('edt_rapport Garçons'!K225,Clubs!A:B,2,FALSE)</f>
        <v>Morre La Vèze</v>
      </c>
      <c r="E97" s="144">
        <f>'edt_rapport Garçons'!E225</f>
        <v>793</v>
      </c>
      <c r="F97" s="144">
        <f>YEAR('edt_rapport Garçons'!D225)</f>
        <v>1998</v>
      </c>
      <c r="G97" s="144" t="str">
        <f>SUBSTITUTE(IF('edt_rapport Garçons'!L225=0,"",'edt_rapport Garçons'!L225)," ","")</f>
        <v>1D37E</v>
      </c>
      <c r="H97" s="144" t="b">
        <f>ISNA(VLOOKUP(C97,Garçons!$D:$D,1,FALSE))</f>
        <v>0</v>
      </c>
      <c r="I97" s="144" t="str">
        <f t="shared" si="1"/>
        <v/>
      </c>
      <c r="J97" s="144" t="str">
        <f>IF(G97=IF(VLOOKUP(C97,Garçons!$D:$O,12,FALSE)="0","",VLOOKUP(C97,Garçons!$D:$O,12,FALSE)),"","***")</f>
        <v>***</v>
      </c>
      <c r="K97" s="144" t="str">
        <f>IF(D97=VLOOKUP(C97,Garçons!$D:$E,2,FALSE),"","***")</f>
        <v/>
      </c>
    </row>
    <row r="98" spans="1:11" x14ac:dyDescent="0.25">
      <c r="A98" s="146" t="str">
        <f>'edt_rapport Garçons'!C154</f>
        <v>Antoine</v>
      </c>
      <c r="B98" s="146" t="str">
        <f>'edt_rapport Garçons'!B154</f>
        <v>LACOMBE</v>
      </c>
      <c r="C98" s="144" t="str">
        <f>MID('edt_rapport Garçons'!A154,2,LEN('edt_rapport Garçons'!A154)-1)</f>
        <v>2515050</v>
      </c>
      <c r="D98" s="144" t="str">
        <f>VLOOKUP('edt_rapport Garçons'!K154,Clubs!A:B,2,FALSE)</f>
        <v>Mamirolle</v>
      </c>
      <c r="E98" s="144">
        <f>'edt_rapport Garçons'!E154</f>
        <v>1105</v>
      </c>
      <c r="F98" s="144">
        <f>YEAR('edt_rapport Garçons'!D154)</f>
        <v>2000</v>
      </c>
      <c r="G98" s="144" t="str">
        <f>SUBSTITUTE(IF('edt_rapport Garçons'!L154=0,"",'edt_rapport Garçons'!L154)," ","")</f>
        <v>1D85E</v>
      </c>
      <c r="H98" s="144" t="b">
        <f>ISNA(VLOOKUP(C98,Garçons!$D:$D,1,FALSE))</f>
        <v>0</v>
      </c>
      <c r="I98" s="144" t="str">
        <f t="shared" si="1"/>
        <v/>
      </c>
      <c r="J98" s="144" t="str">
        <f>IF(G98=IF(VLOOKUP(C98,Garçons!$D:$O,12,FALSE)="0","",VLOOKUP(C98,Garçons!$D:$O,12,FALSE)),"","***")</f>
        <v>***</v>
      </c>
      <c r="K98" s="144" t="str">
        <f>IF(D98=VLOOKUP(C98,Garçons!$D:$E,2,FALSE),"","***")</f>
        <v/>
      </c>
    </row>
    <row r="99" spans="1:11" x14ac:dyDescent="0.25">
      <c r="A99" s="146" t="str">
        <f>'edt_rapport Garçons'!C22</f>
        <v>Lucas</v>
      </c>
      <c r="B99" s="146" t="str">
        <f>'edt_rapport Garçons'!B22</f>
        <v>LEONARD</v>
      </c>
      <c r="C99" s="144" t="str">
        <f>MID('edt_rapport Garçons'!A22,2,LEN('edt_rapport Garçons'!A22)-1)</f>
        <v>2515069</v>
      </c>
      <c r="D99" s="144" t="str">
        <f>VLOOKUP('edt_rapport Garçons'!K22,Clubs!A:B,2,FALSE)</f>
        <v>PS Besançon</v>
      </c>
      <c r="E99" s="144">
        <f>'edt_rapport Garçons'!E22</f>
        <v>616</v>
      </c>
      <c r="F99" s="144">
        <f>YEAR('edt_rapport Garçons'!D22)</f>
        <v>2001</v>
      </c>
      <c r="G99" s="144" t="str">
        <f>SUBSTITUTE(IF('edt_rapport Garçons'!L22=0,"",'edt_rapport Garçons'!L22)," ","")</f>
        <v/>
      </c>
      <c r="H99" s="144" t="b">
        <f>ISNA(VLOOKUP(C99,Garçons!$D:$D,1,FALSE))</f>
        <v>0</v>
      </c>
      <c r="I99" s="144" t="str">
        <f t="shared" si="1"/>
        <v/>
      </c>
      <c r="J99" s="144" t="str">
        <f>IF(G99=IF(VLOOKUP(C99,Garçons!$D:$O,12,FALSE)="0","",VLOOKUP(C99,Garçons!$D:$O,12,FALSE)),"","***")</f>
        <v>***</v>
      </c>
      <c r="K99" s="144" t="str">
        <f>IF(D99=VLOOKUP(C99,Garçons!$D:$E,2,FALSE),"","***")</f>
        <v/>
      </c>
    </row>
    <row r="100" spans="1:11" x14ac:dyDescent="0.25">
      <c r="A100" s="146" t="str">
        <f>'edt_rapport Garçons'!C44</f>
        <v>Thomas</v>
      </c>
      <c r="B100" s="146" t="str">
        <f>'edt_rapport Garçons'!B44</f>
        <v>GEORGES</v>
      </c>
      <c r="C100" s="144" t="str">
        <f>MID('edt_rapport Garçons'!A44,2,LEN('edt_rapport Garçons'!A44)-1)</f>
        <v>2515090</v>
      </c>
      <c r="D100" s="144" t="str">
        <f>VLOOKUP('edt_rapport Garçons'!K44,Clubs!A:B,2,FALSE)</f>
        <v>Sochaux</v>
      </c>
      <c r="E100" s="144">
        <f>'edt_rapport Garçons'!E44</f>
        <v>576</v>
      </c>
      <c r="F100" s="144">
        <f>YEAR('edt_rapport Garçons'!D44)</f>
        <v>2001</v>
      </c>
      <c r="G100" s="144" t="str">
        <f>SUBSTITUTE(IF('edt_rapport Garçons'!L44=0,"",'edt_rapport Garçons'!L44)," ","")</f>
        <v/>
      </c>
      <c r="H100" s="144" t="b">
        <f>ISNA(VLOOKUP(C100,Garçons!$D:$D,1,FALSE))</f>
        <v>0</v>
      </c>
      <c r="I100" s="144" t="str">
        <f t="shared" si="1"/>
        <v/>
      </c>
      <c r="J100" s="144" t="str">
        <f>IF(G100=IF(VLOOKUP(C100,Garçons!$D:$O,12,FALSE)="0","",VLOOKUP(C100,Garçons!$D:$O,12,FALSE)),"","***")</f>
        <v>***</v>
      </c>
      <c r="K100" s="144" t="str">
        <f>IF(D100=VLOOKUP(C100,Garçons!$D:$E,2,FALSE),"","***")</f>
        <v/>
      </c>
    </row>
    <row r="101" spans="1:11" x14ac:dyDescent="0.25">
      <c r="A101" s="146" t="str">
        <f>'edt_rapport Garçons'!C10</f>
        <v>Bao</v>
      </c>
      <c r="B101" s="146" t="str">
        <f>'edt_rapport Garçons'!B10</f>
        <v>CHATOT</v>
      </c>
      <c r="C101" s="144" t="str">
        <f>MID('edt_rapport Garçons'!A10,2,LEN('edt_rapport Garçons'!A10)-1)</f>
        <v>2515109</v>
      </c>
      <c r="D101" s="144" t="str">
        <f>VLOOKUP('edt_rapport Garçons'!K10,Clubs!A:B,2,FALSE)</f>
        <v>PS Besançon</v>
      </c>
      <c r="E101" s="144">
        <f>'edt_rapport Garçons'!E10</f>
        <v>833</v>
      </c>
      <c r="F101" s="144">
        <f>YEAR('edt_rapport Garçons'!D10)</f>
        <v>2004</v>
      </c>
      <c r="G101" s="144" t="str">
        <f>SUBSTITUTE(IF('edt_rapport Garçons'!L10=0,"",'edt_rapport Garçons'!L10)," ","")</f>
        <v>41F</v>
      </c>
      <c r="H101" s="144" t="b">
        <f>ISNA(VLOOKUP(C101,Garçons!$D:$D,1,FALSE))</f>
        <v>0</v>
      </c>
      <c r="I101" s="144" t="str">
        <f t="shared" si="1"/>
        <v/>
      </c>
      <c r="J101" s="144" t="str">
        <f>IF(G101=IF(VLOOKUP(C101,Garçons!$D:$O,12,FALSE)="0","",VLOOKUP(C101,Garçons!$D:$O,12,FALSE)),"","***")</f>
        <v>***</v>
      </c>
      <c r="K101" s="144" t="str">
        <f>IF(D101=VLOOKUP(C101,Garçons!$D:$E,2,FALSE),"","***")</f>
        <v/>
      </c>
    </row>
    <row r="102" spans="1:11" x14ac:dyDescent="0.25">
      <c r="A102" s="146" t="str">
        <f>'edt_rapport Garçons'!C258</f>
        <v>Théo</v>
      </c>
      <c r="B102" s="146" t="str">
        <f>'edt_rapport Garçons'!B258</f>
        <v>LENOIR</v>
      </c>
      <c r="C102" s="144" t="str">
        <f>MID('edt_rapport Garçons'!A258,2,LEN('edt_rapport Garçons'!A258)-1)</f>
        <v>2515125</v>
      </c>
      <c r="D102" s="144" t="str">
        <f>VLOOKUP('edt_rapport Garçons'!K258,Clubs!A:B,2,FALSE)</f>
        <v>Baume les Dames</v>
      </c>
      <c r="E102" s="144">
        <f>'edt_rapport Garçons'!E258</f>
        <v>568</v>
      </c>
      <c r="F102" s="144">
        <f>YEAR('edt_rapport Garçons'!D258)</f>
        <v>2000</v>
      </c>
      <c r="G102" s="144" t="str">
        <f>SUBSTITUTE(IF('edt_rapport Garçons'!L258=0,"",'edt_rapport Garçons'!L258)," ","")</f>
        <v>67F</v>
      </c>
      <c r="H102" s="144" t="b">
        <f>ISNA(VLOOKUP(C102,Garçons!$D:$D,1,FALSE))</f>
        <v>0</v>
      </c>
      <c r="I102" s="144" t="str">
        <f t="shared" si="1"/>
        <v/>
      </c>
      <c r="J102" s="144" t="str">
        <f>IF(G102=IF(VLOOKUP(C102,Garçons!$D:$O,12,FALSE)="0","",VLOOKUP(C102,Garçons!$D:$O,12,FALSE)),"","***")</f>
        <v>***</v>
      </c>
      <c r="K102" s="144" t="str">
        <f>IF(D102=VLOOKUP(C102,Garçons!$D:$E,2,FALSE),"","***")</f>
        <v/>
      </c>
    </row>
    <row r="103" spans="1:11" x14ac:dyDescent="0.25">
      <c r="A103" s="146" t="str">
        <f>'edt_rapport Garçons'!C9</f>
        <v>Basile</v>
      </c>
      <c r="B103" s="146" t="str">
        <f>'edt_rapport Garçons'!B9</f>
        <v>BOUTIN</v>
      </c>
      <c r="C103" s="144" t="str">
        <f>MID('edt_rapport Garçons'!A9,2,LEN('edt_rapport Garçons'!A9)-1)</f>
        <v>2515134</v>
      </c>
      <c r="D103" s="144" t="str">
        <f>VLOOKUP('edt_rapport Garçons'!K9,Clubs!A:B,2,FALSE)</f>
        <v>PS Besançon</v>
      </c>
      <c r="E103" s="144">
        <f>'edt_rapport Garçons'!E9</f>
        <v>720</v>
      </c>
      <c r="F103" s="144">
        <f>YEAR('edt_rapport Garçons'!D9)</f>
        <v>2004</v>
      </c>
      <c r="G103" s="144" t="str">
        <f>SUBSTITUTE(IF('edt_rapport Garçons'!L9=0,"",'edt_rapport Garçons'!L9)," ","")</f>
        <v>2F27G</v>
      </c>
      <c r="H103" s="144" t="b">
        <f>ISNA(VLOOKUP(C103,Garçons!$D:$D,1,FALSE))</f>
        <v>0</v>
      </c>
      <c r="I103" s="144" t="str">
        <f t="shared" si="1"/>
        <v/>
      </c>
      <c r="J103" s="144" t="str">
        <f>IF(G103=IF(VLOOKUP(C103,Garçons!$D:$O,12,FALSE)="0","",VLOOKUP(C103,Garçons!$D:$O,12,FALSE)),"","***")</f>
        <v>***</v>
      </c>
      <c r="K103" s="144" t="str">
        <f>IF(D103=VLOOKUP(C103,Garçons!$D:$E,2,FALSE),"","***")</f>
        <v/>
      </c>
    </row>
    <row r="104" spans="1:11" x14ac:dyDescent="0.25">
      <c r="A104" s="146" t="str">
        <f>'edt_rapport Garçons'!C165</f>
        <v>Remi</v>
      </c>
      <c r="B104" s="146" t="str">
        <f>'edt_rapport Garçons'!B165</f>
        <v>PENHA</v>
      </c>
      <c r="C104" s="144" t="str">
        <f>MID('edt_rapport Garçons'!A165,2,LEN('edt_rapport Garçons'!A165)-1)</f>
        <v>2515142</v>
      </c>
      <c r="D104" s="144" t="str">
        <f>VLOOKUP('edt_rapport Garçons'!K165,Clubs!A:B,2,FALSE)</f>
        <v>Avanne Aveney</v>
      </c>
      <c r="E104" s="144">
        <f>'edt_rapport Garçons'!E165</f>
        <v>984</v>
      </c>
      <c r="F104" s="144">
        <f>YEAR('edt_rapport Garçons'!D165)</f>
        <v>1998</v>
      </c>
      <c r="G104" s="144" t="str">
        <f>SUBSTITUTE(IF('edt_rapport Garçons'!L165=0,"",'edt_rapport Garçons'!L165)," ","")</f>
        <v>6D65E</v>
      </c>
      <c r="H104" s="144" t="b">
        <f>ISNA(VLOOKUP(C104,Garçons!$D:$D,1,FALSE))</f>
        <v>0</v>
      </c>
      <c r="I104" s="144" t="str">
        <f t="shared" si="1"/>
        <v/>
      </c>
      <c r="J104" s="144" t="str">
        <f>IF(G104=IF(VLOOKUP(C104,Garçons!$D:$O,12,FALSE)="0","",VLOOKUP(C104,Garçons!$D:$O,12,FALSE)),"","***")</f>
        <v>***</v>
      </c>
      <c r="K104" s="144" t="str">
        <f>IF(D104=VLOOKUP(C104,Garçons!$D:$E,2,FALSE),"","***")</f>
        <v/>
      </c>
    </row>
    <row r="105" spans="1:11" x14ac:dyDescent="0.25">
      <c r="A105" s="146" t="str">
        <f>'edt_rapport Garçons'!C293</f>
        <v>Etienne</v>
      </c>
      <c r="B105" s="146" t="str">
        <f>'edt_rapport Garçons'!B293</f>
        <v>CHAMPENOIS</v>
      </c>
      <c r="C105" s="144" t="str">
        <f>MID('edt_rapport Garçons'!A293,2,LEN('edt_rapport Garçons'!A293)-1)</f>
        <v>2515178</v>
      </c>
      <c r="D105" s="144" t="str">
        <f>VLOOKUP('edt_rapport Garçons'!K293,Clubs!A:B,2,FALSE)</f>
        <v>Thise</v>
      </c>
      <c r="E105" s="144">
        <f>'edt_rapport Garçons'!E293</f>
        <v>822</v>
      </c>
      <c r="F105" s="144">
        <f>YEAR('edt_rapport Garçons'!D293)</f>
        <v>2000</v>
      </c>
      <c r="G105" s="144" t="str">
        <f>SUBSTITUTE(IF('edt_rapport Garçons'!L293=0,"",'edt_rapport Garçons'!L293)," ","")</f>
        <v>2E</v>
      </c>
      <c r="H105" s="144" t="b">
        <f>ISNA(VLOOKUP(C105,Garçons!$D:$D,1,FALSE))</f>
        <v>0</v>
      </c>
      <c r="I105" s="144" t="str">
        <f t="shared" si="1"/>
        <v/>
      </c>
      <c r="J105" s="144" t="str">
        <f>IF(G105=IF(VLOOKUP(C105,Garçons!$D:$O,12,FALSE)="0","",VLOOKUP(C105,Garçons!$D:$O,12,FALSE)),"","***")</f>
        <v>***</v>
      </c>
      <c r="K105" s="144" t="str">
        <f>IF(D105=VLOOKUP(C105,Garçons!$D:$E,2,FALSE),"","***")</f>
        <v/>
      </c>
    </row>
    <row r="106" spans="1:11" x14ac:dyDescent="0.25">
      <c r="A106" s="146" t="str">
        <f>'edt_rapport Garçons'!C160</f>
        <v>Baptiste</v>
      </c>
      <c r="B106" s="146" t="str">
        <f>'edt_rapport Garçons'!B160</f>
        <v>JONCHERAY</v>
      </c>
      <c r="C106" s="144" t="str">
        <f>MID('edt_rapport Garçons'!A160,2,LEN('edt_rapport Garçons'!A160)-1)</f>
        <v>2515183</v>
      </c>
      <c r="D106" s="144" t="str">
        <f>VLOOKUP('edt_rapport Garçons'!K160,Clubs!A:B,2,FALSE)</f>
        <v>Avanne Aveney</v>
      </c>
      <c r="E106" s="144">
        <f>'edt_rapport Garçons'!E160</f>
        <v>786</v>
      </c>
      <c r="F106" s="144">
        <f>YEAR('edt_rapport Garçons'!D160)</f>
        <v>2000</v>
      </c>
      <c r="G106" s="144" t="str">
        <f>SUBSTITUTE(IF('edt_rapport Garçons'!L160=0,"",'edt_rapport Garçons'!L160)," ","")</f>
        <v>1E17F</v>
      </c>
      <c r="H106" s="144" t="b">
        <f>ISNA(VLOOKUP(C106,Garçons!$D:$D,1,FALSE))</f>
        <v>0</v>
      </c>
      <c r="I106" s="144" t="str">
        <f t="shared" si="1"/>
        <v/>
      </c>
      <c r="J106" s="144" t="str">
        <f>IF(G106=IF(VLOOKUP(C106,Garçons!$D:$O,12,FALSE)="0","",VLOOKUP(C106,Garçons!$D:$O,12,FALSE)),"","***")</f>
        <v>***</v>
      </c>
      <c r="K106" s="144" t="str">
        <f>IF(D106=VLOOKUP(C106,Garçons!$D:$E,2,FALSE),"","***")</f>
        <v/>
      </c>
    </row>
    <row r="107" spans="1:11" x14ac:dyDescent="0.25">
      <c r="A107" s="146" t="str">
        <f>'edt_rapport Garçons'!C191</f>
        <v>Noah</v>
      </c>
      <c r="B107" s="146" t="str">
        <f>'edt_rapport Garçons'!B191</f>
        <v>BOUGEOT</v>
      </c>
      <c r="C107" s="144" t="str">
        <f>MID('edt_rapport Garçons'!A191,2,LEN('edt_rapport Garçons'!A191)-1)</f>
        <v>2515186</v>
      </c>
      <c r="D107" s="144" t="str">
        <f>VLOOKUP('edt_rapport Garçons'!K191,Clubs!A:B,2,FALSE)</f>
        <v>Roche lez Beaupré</v>
      </c>
      <c r="E107" s="144">
        <f>'edt_rapport Garçons'!E191</f>
        <v>694</v>
      </c>
      <c r="F107" s="144">
        <f>YEAR('edt_rapport Garçons'!D191)</f>
        <v>2005</v>
      </c>
      <c r="G107" s="144" t="str">
        <f>SUBSTITUTE(IF('edt_rapport Garçons'!L191=0,"",'edt_rapport Garçons'!L191)," ","")</f>
        <v>4F45G</v>
      </c>
      <c r="H107" s="144" t="b">
        <f>ISNA(VLOOKUP(C107,Garçons!$D:$D,1,FALSE))</f>
        <v>0</v>
      </c>
      <c r="I107" s="144" t="str">
        <f t="shared" si="1"/>
        <v/>
      </c>
      <c r="J107" s="144" t="str">
        <f>IF(G107=IF(VLOOKUP(C107,Garçons!$D:$O,12,FALSE)="0","",VLOOKUP(C107,Garçons!$D:$O,12,FALSE)),"","***")</f>
        <v>***</v>
      </c>
      <c r="K107" s="144" t="str">
        <f>IF(D107=VLOOKUP(C107,Garçons!$D:$E,2,FALSE),"","***")</f>
        <v/>
      </c>
    </row>
    <row r="108" spans="1:11" x14ac:dyDescent="0.25">
      <c r="A108" s="146" t="str">
        <f>'edt_rapport Garçons'!C269</f>
        <v>David</v>
      </c>
      <c r="B108" s="146" t="str">
        <f>'edt_rapport Garçons'!B269</f>
        <v>PIROLLEY</v>
      </c>
      <c r="C108" s="144" t="str">
        <f>MID('edt_rapport Garçons'!A269,2,LEN('edt_rapport Garçons'!A269)-1)</f>
        <v>2515205</v>
      </c>
      <c r="D108" s="144" t="str">
        <f>VLOOKUP('edt_rapport Garçons'!K269,Clubs!A:B,2,FALSE)</f>
        <v>Montrond le Château</v>
      </c>
      <c r="E108" s="144">
        <f>'edt_rapport Garçons'!E269</f>
        <v>937</v>
      </c>
      <c r="F108" s="144">
        <f>YEAR('edt_rapport Garçons'!D269)</f>
        <v>1973</v>
      </c>
      <c r="G108" s="144" t="str">
        <f>SUBSTITUTE(IF('edt_rapport Garçons'!L269=0,"",'edt_rapport Garçons'!L269)," ","")</f>
        <v>51E</v>
      </c>
      <c r="H108" s="144" t="b">
        <f>ISNA(VLOOKUP(C108,Garçons!$D:$D,1,FALSE))</f>
        <v>0</v>
      </c>
      <c r="I108" s="144" t="str">
        <f t="shared" si="1"/>
        <v/>
      </c>
      <c r="J108" s="144" t="str">
        <f>IF(G108=IF(VLOOKUP(C108,Garçons!$D:$O,12,FALSE)="0","",VLOOKUP(C108,Garçons!$D:$O,12,FALSE)),"","***")</f>
        <v>***</v>
      </c>
      <c r="K108" s="144" t="str">
        <f>IF(D108=VLOOKUP(C108,Garçons!$D:$E,2,FALSE),"","***")</f>
        <v/>
      </c>
    </row>
    <row r="109" spans="1:11" x14ac:dyDescent="0.25">
      <c r="A109" s="146" t="str">
        <f>'edt_rapport Garçons'!C103</f>
        <v>Maxence</v>
      </c>
      <c r="B109" s="146" t="str">
        <f>'edt_rapport Garçons'!B103</f>
        <v>PONCET</v>
      </c>
      <c r="C109" s="144" t="str">
        <f>MID('edt_rapport Garçons'!A103,2,LEN('edt_rapport Garçons'!A103)-1)</f>
        <v>2515256</v>
      </c>
      <c r="D109" s="144" t="str">
        <f>VLOOKUP('edt_rapport Garçons'!K103,Clubs!A:B,2,FALSE)</f>
        <v>Torpes Boussières</v>
      </c>
      <c r="E109" s="144">
        <f>'edt_rapport Garçons'!E103</f>
        <v>707</v>
      </c>
      <c r="F109" s="144">
        <f>YEAR('edt_rapport Garçons'!D103)</f>
        <v>2002</v>
      </c>
      <c r="G109" s="144" t="str">
        <f>SUBSTITUTE(IF('edt_rapport Garçons'!L103=0,"",'edt_rapport Garçons'!L103)," ","")</f>
        <v>11F30G</v>
      </c>
      <c r="H109" s="144" t="b">
        <f>ISNA(VLOOKUP(C109,Garçons!$D:$D,1,FALSE))</f>
        <v>0</v>
      </c>
      <c r="I109" s="144" t="str">
        <f t="shared" si="1"/>
        <v/>
      </c>
      <c r="J109" s="144" t="str">
        <f>IF(G109=IF(VLOOKUP(C109,Garçons!$D:$O,12,FALSE)="0","",VLOOKUP(C109,Garçons!$D:$O,12,FALSE)),"","***")</f>
        <v>***</v>
      </c>
      <c r="K109" s="144" t="str">
        <f>IF(D109=VLOOKUP(C109,Garçons!$D:$E,2,FALSE),"","***")</f>
        <v/>
      </c>
    </row>
    <row r="110" spans="1:11" x14ac:dyDescent="0.25">
      <c r="A110" s="146" t="str">
        <f>'edt_rapport Garçons'!C61</f>
        <v>Theo</v>
      </c>
      <c r="B110" s="146" t="str">
        <f>'edt_rapport Garçons'!B61</f>
        <v>PREVALET</v>
      </c>
      <c r="C110" s="144" t="str">
        <f>MID('edt_rapport Garçons'!A61,2,LEN('edt_rapport Garçons'!A61)-1)</f>
        <v>2515281</v>
      </c>
      <c r="D110" s="144" t="str">
        <f>VLOOKUP('edt_rapport Garçons'!K61,Clubs!A:B,2,FALSE)</f>
        <v>Pontarlier</v>
      </c>
      <c r="E110" s="144">
        <f>'edt_rapport Garçons'!E61</f>
        <v>1128</v>
      </c>
      <c r="F110" s="144">
        <f>YEAR('edt_rapport Garçons'!D61)</f>
        <v>1998</v>
      </c>
      <c r="G110" s="144" t="str">
        <f>SUBSTITUTE(IF('edt_rapport Garçons'!L61=0,"",'edt_rapport Garçons'!L61)," ","")</f>
        <v>61D</v>
      </c>
      <c r="H110" s="144" t="b">
        <f>ISNA(VLOOKUP(C110,Garçons!$D:$D,1,FALSE))</f>
        <v>0</v>
      </c>
      <c r="I110" s="144" t="str">
        <f t="shared" si="1"/>
        <v/>
      </c>
      <c r="J110" s="144" t="str">
        <f>IF(G110=IF(VLOOKUP(C110,Garçons!$D:$O,12,FALSE)="0","",VLOOKUP(C110,Garçons!$D:$O,12,FALSE)),"","***")</f>
        <v>***</v>
      </c>
      <c r="K110" s="144" t="str">
        <f>IF(D110=VLOOKUP(C110,Garçons!$D:$E,2,FALSE),"","***")</f>
        <v/>
      </c>
    </row>
    <row r="111" spans="1:11" x14ac:dyDescent="0.25">
      <c r="A111" s="146" t="str">
        <f>'edt_rapport Garçons'!C140</f>
        <v>Julien</v>
      </c>
      <c r="B111" s="146" t="str">
        <f>'edt_rapport Garçons'!B140</f>
        <v>DETOUILLON</v>
      </c>
      <c r="C111" s="144" t="str">
        <f>MID('edt_rapport Garçons'!A140,2,LEN('edt_rapport Garçons'!A140)-1)</f>
        <v>2515290</v>
      </c>
      <c r="D111" s="144" t="str">
        <f>VLOOKUP('edt_rapport Garçons'!K140,Clubs!A:B,2,FALSE)</f>
        <v>Valdahon</v>
      </c>
      <c r="E111" s="144">
        <f>'edt_rapport Garçons'!E140</f>
        <v>798</v>
      </c>
      <c r="F111" s="144">
        <f>YEAR('edt_rapport Garçons'!D140)</f>
        <v>1987</v>
      </c>
      <c r="G111" s="144" t="str">
        <f>SUBSTITUTE(IF('edt_rapport Garçons'!L140=0,"",'edt_rapport Garçons'!L140)," ","")</f>
        <v>1E</v>
      </c>
      <c r="H111" s="144" t="b">
        <f>ISNA(VLOOKUP(C111,Garçons!$D:$D,1,FALSE))</f>
        <v>0</v>
      </c>
      <c r="I111" s="144" t="str">
        <f t="shared" si="1"/>
        <v/>
      </c>
      <c r="J111" s="144" t="str">
        <f>IF(G111=IF(VLOOKUP(C111,Garçons!$D:$O,12,FALSE)="0","",VLOOKUP(C111,Garçons!$D:$O,12,FALSE)),"","***")</f>
        <v>***</v>
      </c>
      <c r="K111" s="144" t="str">
        <f>IF(D111=VLOOKUP(C111,Garçons!$D:$E,2,FALSE),"","***")</f>
        <v/>
      </c>
    </row>
    <row r="112" spans="1:11" x14ac:dyDescent="0.25">
      <c r="A112" s="146" t="str">
        <f>'edt_rapport Garçons'!C60</f>
        <v>Florian</v>
      </c>
      <c r="B112" s="146" t="str">
        <f>'edt_rapport Garçons'!B60</f>
        <v>CARREZ</v>
      </c>
      <c r="C112" s="144" t="str">
        <f>MID('edt_rapport Garçons'!A60,2,LEN('edt_rapport Garçons'!A60)-1)</f>
        <v>2515308</v>
      </c>
      <c r="D112" s="144" t="str">
        <f>VLOOKUP('edt_rapport Garçons'!K60,Clubs!A:B,2,FALSE)</f>
        <v>Pontarlier</v>
      </c>
      <c r="E112" s="144">
        <f>'edt_rapport Garçons'!E60</f>
        <v>1092</v>
      </c>
      <c r="F112" s="144">
        <f>YEAR('edt_rapport Garçons'!D60)</f>
        <v>1999</v>
      </c>
      <c r="G112" s="144" t="str">
        <f>SUBSTITUTE(IF('edt_rapport Garçons'!L60=0,"",'edt_rapport Garçons'!L60)," ","")</f>
        <v>2D32E</v>
      </c>
      <c r="H112" s="144" t="b">
        <f>ISNA(VLOOKUP(C112,Garçons!$D:$D,1,FALSE))</f>
        <v>0</v>
      </c>
      <c r="I112" s="144" t="str">
        <f t="shared" si="1"/>
        <v/>
      </c>
      <c r="J112" s="144" t="str">
        <f>IF(G112=IF(VLOOKUP(C112,Garçons!$D:$O,12,FALSE)="0","",VLOOKUP(C112,Garçons!$D:$O,12,FALSE)),"","***")</f>
        <v>***</v>
      </c>
      <c r="K112" s="144" t="str">
        <f>IF(D112=VLOOKUP(C112,Garçons!$D:$E,2,FALSE),"","***")</f>
        <v/>
      </c>
    </row>
    <row r="113" spans="1:11" x14ac:dyDescent="0.25">
      <c r="A113" s="146" t="str">
        <f>'edt_rapport Garçons'!C128</f>
        <v>Jerome</v>
      </c>
      <c r="B113" s="146" t="str">
        <f>'edt_rapport Garçons'!B128</f>
        <v>BOCQUET</v>
      </c>
      <c r="C113" s="144" t="str">
        <f>MID('edt_rapport Garçons'!A128,2,LEN('edt_rapport Garçons'!A128)-1)</f>
        <v>2515324</v>
      </c>
      <c r="D113" s="144" t="str">
        <f>VLOOKUP('edt_rapport Garçons'!K128,Clubs!A:B,2,FALSE)</f>
        <v>Pont de Roide</v>
      </c>
      <c r="E113" s="144">
        <f>'edt_rapport Garçons'!E128</f>
        <v>800</v>
      </c>
      <c r="F113" s="144">
        <f>YEAR('edt_rapport Garçons'!D128)</f>
        <v>1973</v>
      </c>
      <c r="G113" s="144" t="str">
        <f>SUBSTITUTE(IF('edt_rapport Garçons'!L128=0,"",'edt_rapport Garçons'!L128)," ","")</f>
        <v>1D5E</v>
      </c>
      <c r="H113" s="144" t="b">
        <f>ISNA(VLOOKUP(C113,Garçons!$D:$D,1,FALSE))</f>
        <v>0</v>
      </c>
      <c r="I113" s="144" t="str">
        <f t="shared" si="1"/>
        <v/>
      </c>
      <c r="J113" s="144" t="str">
        <f>IF(G113=IF(VLOOKUP(C113,Garçons!$D:$O,12,FALSE)="0","",VLOOKUP(C113,Garçons!$D:$O,12,FALSE)),"","***")</f>
        <v>***</v>
      </c>
      <c r="K113" s="144" t="str">
        <f>IF(D113=VLOOKUP(C113,Garçons!$D:$E,2,FALSE),"","***")</f>
        <v/>
      </c>
    </row>
    <row r="114" spans="1:11" x14ac:dyDescent="0.25">
      <c r="A114" s="146" t="str">
        <f>'edt_rapport Garçons'!C257</f>
        <v>Clement</v>
      </c>
      <c r="B114" s="146" t="str">
        <f>'edt_rapport Garçons'!B257</f>
        <v>BOULIER</v>
      </c>
      <c r="C114" s="144" t="str">
        <f>MID('edt_rapport Garçons'!A257,2,LEN('edt_rapport Garçons'!A257)-1)</f>
        <v>2515354</v>
      </c>
      <c r="D114" s="144" t="str">
        <f>VLOOKUP('edt_rapport Garçons'!K257,Clubs!A:B,2,FALSE)</f>
        <v>Baume les Dames</v>
      </c>
      <c r="E114" s="144">
        <f>'edt_rapport Garçons'!E257</f>
        <v>958</v>
      </c>
      <c r="F114" s="144">
        <f>YEAR('edt_rapport Garçons'!D257)</f>
        <v>2000</v>
      </c>
      <c r="G114" s="144" t="str">
        <f>SUBSTITUTE(IF('edt_rapport Garçons'!L257=0,"",'edt_rapport Garçons'!L257)," ","")</f>
        <v>13E65F</v>
      </c>
      <c r="H114" s="144" t="b">
        <f>ISNA(VLOOKUP(C114,Garçons!$D:$D,1,FALSE))</f>
        <v>0</v>
      </c>
      <c r="I114" s="144" t="str">
        <f t="shared" si="1"/>
        <v/>
      </c>
      <c r="J114" s="144" t="str">
        <f>IF(G114=IF(VLOOKUP(C114,Garçons!$D:$O,12,FALSE)="0","",VLOOKUP(C114,Garçons!$D:$O,12,FALSE)),"","***")</f>
        <v>***</v>
      </c>
      <c r="K114" s="144" t="str">
        <f>IF(D114=VLOOKUP(C114,Garçons!$D:$E,2,FALSE),"","***")</f>
        <v/>
      </c>
    </row>
    <row r="115" spans="1:11" x14ac:dyDescent="0.25">
      <c r="A115" s="146" t="str">
        <f>'edt_rapport Garçons'!C240</f>
        <v>Clarence</v>
      </c>
      <c r="B115" s="146" t="str">
        <f>'edt_rapport Garçons'!B240</f>
        <v>MAUREY</v>
      </c>
      <c r="C115" s="144" t="str">
        <f>MID('edt_rapport Garçons'!A240,2,LEN('edt_rapport Garçons'!A240)-1)</f>
        <v>2515356</v>
      </c>
      <c r="D115" s="144" t="str">
        <f>VLOOKUP('edt_rapport Garçons'!K240,Clubs!A:B,2,FALSE)</f>
        <v>Baume les Dames</v>
      </c>
      <c r="E115" s="144">
        <f>'edt_rapport Garçons'!E240</f>
        <v>590</v>
      </c>
      <c r="F115" s="144">
        <f>YEAR('edt_rapport Garçons'!D240)</f>
        <v>2006</v>
      </c>
      <c r="G115" s="144" t="str">
        <f>SUBSTITUTE(IF('edt_rapport Garçons'!L240=0,"",'edt_rapport Garçons'!L240)," ","")</f>
        <v>18G55H</v>
      </c>
      <c r="H115" s="144" t="b">
        <f>ISNA(VLOOKUP(C115,Garçons!$D:$D,1,FALSE))</f>
        <v>0</v>
      </c>
      <c r="I115" s="144" t="str">
        <f t="shared" si="1"/>
        <v/>
      </c>
      <c r="J115" s="144" t="str">
        <f>IF(G115=IF(VLOOKUP(C115,Garçons!$D:$O,12,FALSE)="0","",VLOOKUP(C115,Garçons!$D:$O,12,FALSE)),"","***")</f>
        <v>***</v>
      </c>
      <c r="K115" s="144" t="str">
        <f>IF(D115=VLOOKUP(C115,Garçons!$D:$E,2,FALSE),"","***")</f>
        <v/>
      </c>
    </row>
    <row r="116" spans="1:11" x14ac:dyDescent="0.25">
      <c r="A116" s="146" t="str">
        <f>'edt_rapport Garçons'!C199</f>
        <v>Lorenz</v>
      </c>
      <c r="B116" s="146" t="str">
        <f>'edt_rapport Garçons'!B199</f>
        <v>VAIRETTY</v>
      </c>
      <c r="C116" s="144" t="str">
        <f>MID('edt_rapport Garçons'!A199,2,LEN('edt_rapport Garçons'!A199)-1)</f>
        <v>2515383</v>
      </c>
      <c r="D116" s="144" t="str">
        <f>VLOOKUP('edt_rapport Garçons'!K199,Clubs!A:B,2,FALSE)</f>
        <v>Roche lez Beaupré</v>
      </c>
      <c r="E116" s="144">
        <f>'edt_rapport Garçons'!E199</f>
        <v>1318</v>
      </c>
      <c r="F116" s="144">
        <f>YEAR('edt_rapport Garçons'!D199)</f>
        <v>2001</v>
      </c>
      <c r="G116" s="144" t="str">
        <f>SUBSTITUTE(IF('edt_rapport Garçons'!L199=0,"",'edt_rapport Garçons'!L199)," ","")</f>
        <v>5D20E</v>
      </c>
      <c r="H116" s="144" t="b">
        <f>ISNA(VLOOKUP(C116,Garçons!$D:$D,1,FALSE))</f>
        <v>0</v>
      </c>
      <c r="I116" s="144" t="str">
        <f t="shared" si="1"/>
        <v/>
      </c>
      <c r="J116" s="144" t="str">
        <f>IF(G116=IF(VLOOKUP(C116,Garçons!$D:$O,12,FALSE)="0","",VLOOKUP(C116,Garçons!$D:$O,12,FALSE)),"","***")</f>
        <v>***</v>
      </c>
      <c r="K116" s="144" t="str">
        <f>IF(D116=VLOOKUP(C116,Garçons!$D:$E,2,FALSE),"","***")</f>
        <v/>
      </c>
    </row>
    <row r="117" spans="1:11" x14ac:dyDescent="0.25">
      <c r="A117" s="146" t="str">
        <f>'edt_rapport Garçons'!C21</f>
        <v>Bastien</v>
      </c>
      <c r="B117" s="146" t="str">
        <f>'edt_rapport Garçons'!B21</f>
        <v>FERREUX</v>
      </c>
      <c r="C117" s="144" t="str">
        <f>MID('edt_rapport Garçons'!A21,2,LEN('edt_rapport Garçons'!A21)-1)</f>
        <v>2515403</v>
      </c>
      <c r="D117" s="144" t="str">
        <f>VLOOKUP('edt_rapport Garçons'!K21,Clubs!A:B,2,FALSE)</f>
        <v>PS Besançon</v>
      </c>
      <c r="E117" s="144">
        <f>'edt_rapport Garçons'!E21</f>
        <v>500</v>
      </c>
      <c r="F117" s="144">
        <f>YEAR('edt_rapport Garçons'!D21)</f>
        <v>2002</v>
      </c>
      <c r="G117" s="144" t="str">
        <f>SUBSTITUTE(IF('edt_rapport Garçons'!L21=0,"",'edt_rapport Garçons'!L21)," ","")</f>
        <v>35G</v>
      </c>
      <c r="H117" s="144" t="b">
        <f>ISNA(VLOOKUP(C117,Garçons!$D:$D,1,FALSE))</f>
        <v>0</v>
      </c>
      <c r="I117" s="144" t="str">
        <f t="shared" si="1"/>
        <v/>
      </c>
      <c r="J117" s="144" t="str">
        <f>IF(G117=IF(VLOOKUP(C117,Garçons!$D:$O,12,FALSE)="0","",VLOOKUP(C117,Garçons!$D:$O,12,FALSE)),"","***")</f>
        <v>***</v>
      </c>
      <c r="K117" s="144" t="str">
        <f>IF(D117=VLOOKUP(C117,Garçons!$D:$E,2,FALSE),"","***")</f>
        <v/>
      </c>
    </row>
    <row r="118" spans="1:11" x14ac:dyDescent="0.25">
      <c r="A118" s="146" t="str">
        <f>'edt_rapport Garçons'!C304</f>
        <v>Alexandre</v>
      </c>
      <c r="B118" s="146" t="str">
        <f>'edt_rapport Garçons'!B304</f>
        <v>SUR</v>
      </c>
      <c r="C118" s="144" t="str">
        <f>MID('edt_rapport Garçons'!A304,2,LEN('edt_rapport Garçons'!A304)-1)</f>
        <v>2515410</v>
      </c>
      <c r="D118" s="144" t="str">
        <f>VLOOKUP('edt_rapport Garçons'!K304,Clubs!A:B,2,FALSE)</f>
        <v>Morteau</v>
      </c>
      <c r="E118" s="144">
        <f>'edt_rapport Garçons'!E304</f>
        <v>500</v>
      </c>
      <c r="F118" s="144">
        <f>YEAR('edt_rapport Garçons'!D304)</f>
        <v>1987</v>
      </c>
      <c r="G118" s="144" t="str">
        <f>SUBSTITUTE(IF('edt_rapport Garçons'!L304=0,"",'edt_rapport Garçons'!L304)," ","")</f>
        <v>6F5G</v>
      </c>
      <c r="H118" s="144" t="b">
        <f>ISNA(VLOOKUP(C118,Garçons!$D:$D,1,FALSE))</f>
        <v>0</v>
      </c>
      <c r="I118" s="144" t="str">
        <f t="shared" si="1"/>
        <v/>
      </c>
      <c r="J118" s="144" t="str">
        <f>IF(G118=IF(VLOOKUP(C118,Garçons!$D:$O,12,FALSE)="0","",VLOOKUP(C118,Garçons!$D:$O,12,FALSE)),"","***")</f>
        <v>***</v>
      </c>
      <c r="K118" s="144" t="str">
        <f>IF(D118=VLOOKUP(C118,Garçons!$D:$E,2,FALSE),"","***")</f>
        <v/>
      </c>
    </row>
    <row r="119" spans="1:11" x14ac:dyDescent="0.25">
      <c r="A119" s="146" t="str">
        <f>'edt_rapport Garçons'!C255</f>
        <v>Hugo</v>
      </c>
      <c r="B119" s="146" t="str">
        <f>'edt_rapport Garçons'!B255</f>
        <v>LEPARLIER</v>
      </c>
      <c r="C119" s="144" t="str">
        <f>MID('edt_rapport Garçons'!A255,2,LEN('edt_rapport Garçons'!A255)-1)</f>
        <v>2515413</v>
      </c>
      <c r="D119" s="144" t="str">
        <f>VLOOKUP('edt_rapport Garçons'!K255,Clubs!A:B,2,FALSE)</f>
        <v>Baume les Dames</v>
      </c>
      <c r="E119" s="144">
        <f>'edt_rapport Garçons'!E255</f>
        <v>1043</v>
      </c>
      <c r="F119" s="144">
        <f>YEAR('edt_rapport Garçons'!D255)</f>
        <v>2001</v>
      </c>
      <c r="G119" s="144" t="str">
        <f>SUBSTITUTE(IF('edt_rapport Garçons'!L255=0,"",'edt_rapport Garçons'!L255)," ","")</f>
        <v>1D5E80F</v>
      </c>
      <c r="H119" s="144" t="b">
        <f>ISNA(VLOOKUP(C119,Garçons!$D:$D,1,FALSE))</f>
        <v>0</v>
      </c>
      <c r="I119" s="144" t="str">
        <f t="shared" si="1"/>
        <v/>
      </c>
      <c r="J119" s="144" t="str">
        <f>IF(G119=IF(VLOOKUP(C119,Garçons!$D:$O,12,FALSE)="0","",VLOOKUP(C119,Garçons!$D:$O,12,FALSE)),"","***")</f>
        <v>***</v>
      </c>
      <c r="K119" s="144" t="str">
        <f>IF(D119=VLOOKUP(C119,Garçons!$D:$E,2,FALSE),"","***")</f>
        <v/>
      </c>
    </row>
    <row r="120" spans="1:11" x14ac:dyDescent="0.25">
      <c r="A120" s="146" t="str">
        <f>'edt_rapport Garçons'!C137</f>
        <v>Arthur</v>
      </c>
      <c r="B120" s="146" t="str">
        <f>'edt_rapport Garçons'!B137</f>
        <v>MATHELY</v>
      </c>
      <c r="C120" s="144" t="str">
        <f>MID('edt_rapport Garçons'!A137,2,LEN('edt_rapport Garçons'!A137)-1)</f>
        <v>2515418</v>
      </c>
      <c r="D120" s="144" t="str">
        <f>VLOOKUP('edt_rapport Garçons'!K137,Clubs!A:B,2,FALSE)</f>
        <v>Saint Vit</v>
      </c>
      <c r="E120" s="144">
        <f>'edt_rapport Garçons'!E137</f>
        <v>791</v>
      </c>
      <c r="F120" s="144">
        <f>YEAR('edt_rapport Garçons'!D137)</f>
        <v>2003</v>
      </c>
      <c r="G120" s="144" t="str">
        <f>SUBSTITUTE(IF('edt_rapport Garçons'!L137=0,"",'edt_rapport Garçons'!L137)," ","")</f>
        <v>2E80F</v>
      </c>
      <c r="H120" s="144" t="b">
        <f>ISNA(VLOOKUP(C120,Garçons!$D:$D,1,FALSE))</f>
        <v>0</v>
      </c>
      <c r="I120" s="144" t="str">
        <f t="shared" si="1"/>
        <v/>
      </c>
      <c r="J120" s="144" t="str">
        <f>IF(G120=IF(VLOOKUP(C120,Garçons!$D:$O,12,FALSE)="0","",VLOOKUP(C120,Garçons!$D:$O,12,FALSE)),"","***")</f>
        <v>***</v>
      </c>
      <c r="K120" s="144" t="str">
        <f>IF(D120=VLOOKUP(C120,Garçons!$D:$E,2,FALSE),"","***")</f>
        <v/>
      </c>
    </row>
    <row r="121" spans="1:11" x14ac:dyDescent="0.25">
      <c r="A121" s="146" t="str">
        <f>'edt_rapport Garçons'!C164</f>
        <v>Theo</v>
      </c>
      <c r="B121" s="146" t="str">
        <f>'edt_rapport Garçons'!B164</f>
        <v>BARROIS</v>
      </c>
      <c r="C121" s="144" t="str">
        <f>MID('edt_rapport Garçons'!A164,2,LEN('edt_rapport Garçons'!A164)-1)</f>
        <v>2515419</v>
      </c>
      <c r="D121" s="144" t="str">
        <f>VLOOKUP('edt_rapport Garçons'!K164,Clubs!A:B,2,FALSE)</f>
        <v>Avanne Aveney</v>
      </c>
      <c r="E121" s="144">
        <f>'edt_rapport Garçons'!E164</f>
        <v>621</v>
      </c>
      <c r="F121" s="144">
        <f>YEAR('edt_rapport Garçons'!D164)</f>
        <v>1998</v>
      </c>
      <c r="G121" s="144" t="str">
        <f>SUBSTITUTE(IF('edt_rapport Garçons'!L164=0,"",'edt_rapport Garçons'!L164)," ","")</f>
        <v>39E</v>
      </c>
      <c r="H121" s="144" t="b">
        <f>ISNA(VLOOKUP(C121,Garçons!$D:$D,1,FALSE))</f>
        <v>0</v>
      </c>
      <c r="I121" s="144" t="str">
        <f t="shared" si="1"/>
        <v/>
      </c>
      <c r="J121" s="144" t="str">
        <f>IF(G121=IF(VLOOKUP(C121,Garçons!$D:$O,12,FALSE)="0","",VLOOKUP(C121,Garçons!$D:$O,12,FALSE)),"","***")</f>
        <v>***</v>
      </c>
      <c r="K121" s="144" t="str">
        <f>IF(D121=VLOOKUP(C121,Garçons!$D:$E,2,FALSE),"","***")</f>
        <v/>
      </c>
    </row>
    <row r="122" spans="1:11" x14ac:dyDescent="0.25">
      <c r="A122" s="146" t="str">
        <f>'edt_rapport Garçons'!C136</f>
        <v>Jordan</v>
      </c>
      <c r="B122" s="146" t="str">
        <f>'edt_rapport Garçons'!B136</f>
        <v>DOUDOU</v>
      </c>
      <c r="C122" s="144" t="str">
        <f>MID('edt_rapport Garçons'!A136,2,LEN('edt_rapport Garçons'!A136)-1)</f>
        <v>2515420</v>
      </c>
      <c r="D122" s="144" t="str">
        <f>VLOOKUP('edt_rapport Garçons'!K136,Clubs!A:B,2,FALSE)</f>
        <v>Saint Vit</v>
      </c>
      <c r="E122" s="144">
        <f>'edt_rapport Garçons'!E136</f>
        <v>754</v>
      </c>
      <c r="F122" s="144">
        <f>YEAR('edt_rapport Garçons'!D136)</f>
        <v>2003</v>
      </c>
      <c r="G122" s="144" t="str">
        <f>SUBSTITUTE(IF('edt_rapport Garçons'!L136=0,"",'edt_rapport Garçons'!L136)," ","")</f>
        <v>45F80G</v>
      </c>
      <c r="H122" s="144" t="b">
        <f>ISNA(VLOOKUP(C122,Garçons!$D:$D,1,FALSE))</f>
        <v>0</v>
      </c>
      <c r="I122" s="144" t="str">
        <f t="shared" si="1"/>
        <v/>
      </c>
      <c r="J122" s="144" t="str">
        <f>IF(G122=IF(VLOOKUP(C122,Garçons!$D:$O,12,FALSE)="0","",VLOOKUP(C122,Garçons!$D:$O,12,FALSE)),"","***")</f>
        <v>***</v>
      </c>
      <c r="K122" s="144" t="str">
        <f>IF(D122=VLOOKUP(C122,Garçons!$D:$E,2,FALSE),"","***")</f>
        <v/>
      </c>
    </row>
    <row r="123" spans="1:11" x14ac:dyDescent="0.25">
      <c r="A123" s="146" t="str">
        <f>'edt_rapport Garçons'!C435</f>
        <v>Thomas</v>
      </c>
      <c r="B123" s="146" t="str">
        <f>'edt_rapport Garçons'!B435</f>
        <v>BUISSON</v>
      </c>
      <c r="C123" s="144" t="str">
        <f>MID('edt_rapport Garçons'!A435,2,LEN('edt_rapport Garçons'!A435)-1)</f>
        <v>2515421</v>
      </c>
      <c r="D123" s="144" t="str">
        <f>VLOOKUP('edt_rapport Garçons'!K435,Clubs!A:B,2,FALSE)</f>
        <v>Gray</v>
      </c>
      <c r="E123" s="144">
        <f>'edt_rapport Garçons'!E435</f>
        <v>882</v>
      </c>
      <c r="F123" s="144">
        <f>YEAR('edt_rapport Garçons'!D435)</f>
        <v>1995</v>
      </c>
      <c r="G123" s="144" t="str">
        <f>SUBSTITUTE(IF('edt_rapport Garçons'!L435=0,"",'edt_rapport Garçons'!L435)," ","")</f>
        <v>53E</v>
      </c>
      <c r="H123" s="144" t="b">
        <f>ISNA(VLOOKUP(C123,Garçons!$D:$D,1,FALSE))</f>
        <v>0</v>
      </c>
      <c r="I123" s="144" t="str">
        <f t="shared" si="1"/>
        <v/>
      </c>
      <c r="J123" s="144" t="str">
        <f>IF(G123=IF(VLOOKUP(C123,Garçons!$D:$O,12,FALSE)="0","",VLOOKUP(C123,Garçons!$D:$O,12,FALSE)),"","***")</f>
        <v>***</v>
      </c>
      <c r="K123" s="144" t="str">
        <f>IF(D123=VLOOKUP(C123,Garçons!$D:$E,2,FALSE),"","***")</f>
        <v/>
      </c>
    </row>
    <row r="124" spans="1:11" x14ac:dyDescent="0.25">
      <c r="A124" s="146" t="str">
        <f>'edt_rapport Garçons'!C52</f>
        <v>Charles</v>
      </c>
      <c r="B124" s="146" t="str">
        <f>'edt_rapport Garçons'!B52</f>
        <v>VALLAT</v>
      </c>
      <c r="C124" s="144" t="str">
        <f>MID('edt_rapport Garçons'!A52,2,LEN('edt_rapport Garçons'!A52)-1)</f>
        <v>2515432</v>
      </c>
      <c r="D124" s="144" t="str">
        <f>VLOOKUP('edt_rapport Garçons'!K52,Clubs!A:B,2,FALSE)</f>
        <v>Maîche</v>
      </c>
      <c r="E124" s="144">
        <f>'edt_rapport Garçons'!E52</f>
        <v>599</v>
      </c>
      <c r="F124" s="144">
        <f>YEAR('edt_rapport Garçons'!D52)</f>
        <v>2005</v>
      </c>
      <c r="G124" s="144" t="str">
        <f>SUBSTITUTE(IF('edt_rapport Garçons'!L52=0,"",'edt_rapport Garçons'!L52)," ","")</f>
        <v>1F41G</v>
      </c>
      <c r="H124" s="144" t="b">
        <f>ISNA(VLOOKUP(C124,Garçons!$D:$D,1,FALSE))</f>
        <v>0</v>
      </c>
      <c r="I124" s="144" t="str">
        <f t="shared" si="1"/>
        <v/>
      </c>
      <c r="J124" s="144" t="str">
        <f>IF(G124=IF(VLOOKUP(C124,Garçons!$D:$O,12,FALSE)="0","",VLOOKUP(C124,Garçons!$D:$O,12,FALSE)),"","***")</f>
        <v>***</v>
      </c>
      <c r="K124" s="144" t="str">
        <f>IF(D124=VLOOKUP(C124,Garçons!$D:$E,2,FALSE),"","***")</f>
        <v/>
      </c>
    </row>
    <row r="125" spans="1:11" x14ac:dyDescent="0.25">
      <c r="A125" s="146" t="str">
        <f>'edt_rapport Garçons'!C97</f>
        <v>Cedric</v>
      </c>
      <c r="B125" s="146" t="str">
        <f>'edt_rapport Garçons'!B97</f>
        <v>MENIERE</v>
      </c>
      <c r="C125" s="144" t="str">
        <f>MID('edt_rapport Garçons'!A97,2,LEN('edt_rapport Garçons'!A97)-1)</f>
        <v>2515433</v>
      </c>
      <c r="D125" s="144" t="str">
        <f>VLOOKUP('edt_rapport Garçons'!K97,Clubs!A:B,2,FALSE)</f>
        <v>Torpes Boussières</v>
      </c>
      <c r="E125" s="144">
        <f>'edt_rapport Garçons'!E97</f>
        <v>554</v>
      </c>
      <c r="F125" s="144">
        <f>YEAR('edt_rapport Garçons'!D97)</f>
        <v>2005</v>
      </c>
      <c r="G125" s="144" t="str">
        <f>SUBSTITUTE(IF('edt_rapport Garçons'!L97=0,"",'edt_rapport Garçons'!L97)," ","")</f>
        <v>12G65H</v>
      </c>
      <c r="H125" s="144" t="b">
        <f>ISNA(VLOOKUP(C125,Garçons!$D:$D,1,FALSE))</f>
        <v>0</v>
      </c>
      <c r="I125" s="144" t="str">
        <f t="shared" si="1"/>
        <v/>
      </c>
      <c r="J125" s="144" t="str">
        <f>IF(G125=IF(VLOOKUP(C125,Garçons!$D:$O,12,FALSE)="0","",VLOOKUP(C125,Garçons!$D:$O,12,FALSE)),"","***")</f>
        <v>***</v>
      </c>
      <c r="K125" s="144" t="str">
        <f>IF(D125=VLOOKUP(C125,Garçons!$D:$E,2,FALSE),"","***")</f>
        <v/>
      </c>
    </row>
    <row r="126" spans="1:11" x14ac:dyDescent="0.25">
      <c r="A126" s="146" t="str">
        <f>'edt_rapport Garçons'!C119</f>
        <v>Anthony</v>
      </c>
      <c r="B126" s="146" t="str">
        <f>'edt_rapport Garçons'!B119</f>
        <v>GUILLON</v>
      </c>
      <c r="C126" s="144" t="str">
        <f>MID('edt_rapport Garçons'!A119,2,LEN('edt_rapport Garçons'!A119)-1)</f>
        <v>2515449</v>
      </c>
      <c r="D126" s="144" t="str">
        <f>VLOOKUP('edt_rapport Garçons'!K119,Clubs!A:B,2,FALSE)</f>
        <v>Ornans</v>
      </c>
      <c r="E126" s="144">
        <f>'edt_rapport Garçons'!E119</f>
        <v>566</v>
      </c>
      <c r="F126" s="144">
        <f>YEAR('edt_rapport Garçons'!D119)</f>
        <v>2002</v>
      </c>
      <c r="G126" s="144" t="str">
        <f>SUBSTITUTE(IF('edt_rapport Garçons'!L119=0,"",'edt_rapport Garçons'!L119)," ","")</f>
        <v>1F1G</v>
      </c>
      <c r="H126" s="144" t="b">
        <f>ISNA(VLOOKUP(C126,Garçons!$D:$D,1,FALSE))</f>
        <v>0</v>
      </c>
      <c r="I126" s="144" t="str">
        <f t="shared" si="1"/>
        <v/>
      </c>
      <c r="J126" s="144" t="str">
        <f>IF(G126=IF(VLOOKUP(C126,Garçons!$D:$O,12,FALSE)="0","",VLOOKUP(C126,Garçons!$D:$O,12,FALSE)),"","***")</f>
        <v>***</v>
      </c>
      <c r="K126" s="144" t="str">
        <f>IF(D126=VLOOKUP(C126,Garçons!$D:$E,2,FALSE),"","***")</f>
        <v/>
      </c>
    </row>
    <row r="127" spans="1:11" x14ac:dyDescent="0.25">
      <c r="A127" s="146" t="str">
        <f>'edt_rapport Garçons'!C292</f>
        <v>Corentin</v>
      </c>
      <c r="B127" s="146" t="str">
        <f>'edt_rapport Garçons'!B292</f>
        <v>BOUGAUD</v>
      </c>
      <c r="C127" s="144" t="str">
        <f>MID('edt_rapport Garçons'!A292,2,LEN('edt_rapport Garçons'!A292)-1)</f>
        <v>2515451</v>
      </c>
      <c r="D127" s="144" t="str">
        <f>VLOOKUP('edt_rapport Garçons'!K292,Clubs!A:B,2,FALSE)</f>
        <v>Thise</v>
      </c>
      <c r="E127" s="144">
        <f>'edt_rapport Garçons'!E292</f>
        <v>538</v>
      </c>
      <c r="F127" s="144">
        <f>YEAR('edt_rapport Garçons'!D292)</f>
        <v>2000</v>
      </c>
      <c r="G127" s="144" t="str">
        <f>SUBSTITUTE(IF('edt_rapport Garçons'!L292=0,"",'edt_rapport Garçons'!L292)," ","")</f>
        <v>15F65G</v>
      </c>
      <c r="H127" s="144" t="b">
        <f>ISNA(VLOOKUP(C127,Garçons!$D:$D,1,FALSE))</f>
        <v>0</v>
      </c>
      <c r="I127" s="144" t="str">
        <f t="shared" si="1"/>
        <v/>
      </c>
      <c r="J127" s="144" t="str">
        <f>IF(G127=IF(VLOOKUP(C127,Garçons!$D:$O,12,FALSE)="0","",VLOOKUP(C127,Garçons!$D:$O,12,FALSE)),"","***")</f>
        <v>***</v>
      </c>
      <c r="K127" s="144" t="str">
        <f>IF(D127=VLOOKUP(C127,Garçons!$D:$E,2,FALSE),"","***")</f>
        <v/>
      </c>
    </row>
    <row r="128" spans="1:11" x14ac:dyDescent="0.25">
      <c r="A128" s="146" t="str">
        <f>'edt_rapport Garçons'!C288</f>
        <v>Jolan</v>
      </c>
      <c r="B128" s="146" t="str">
        <f>'edt_rapport Garçons'!B288</f>
        <v>KARRACH</v>
      </c>
      <c r="C128" s="144" t="str">
        <f>MID('edt_rapport Garçons'!A288,2,LEN('edt_rapport Garçons'!A288)-1)</f>
        <v>2515453</v>
      </c>
      <c r="D128" s="144" t="str">
        <f>VLOOKUP('edt_rapport Garçons'!K288,Clubs!A:B,2,FALSE)</f>
        <v>Thise</v>
      </c>
      <c r="E128" s="144">
        <f>'edt_rapport Garçons'!E288</f>
        <v>755</v>
      </c>
      <c r="F128" s="144">
        <f>YEAR('edt_rapport Garçons'!D288)</f>
        <v>2003</v>
      </c>
      <c r="G128" s="144" t="str">
        <f>SUBSTITUTE(IF('edt_rapport Garçons'!L288=0,"",'edt_rapport Garçons'!L288)," ","")</f>
        <v>1E10F</v>
      </c>
      <c r="H128" s="144" t="b">
        <f>ISNA(VLOOKUP(C128,Garçons!$D:$D,1,FALSE))</f>
        <v>0</v>
      </c>
      <c r="I128" s="144" t="str">
        <f t="shared" si="1"/>
        <v/>
      </c>
      <c r="J128" s="144" t="str">
        <f>IF(G128=IF(VLOOKUP(C128,Garçons!$D:$O,12,FALSE)="0","",VLOOKUP(C128,Garçons!$D:$O,12,FALSE)),"","***")</f>
        <v>***</v>
      </c>
      <c r="K128" s="144" t="str">
        <f>IF(D128=VLOOKUP(C128,Garçons!$D:$E,2,FALSE),"","***")</f>
        <v/>
      </c>
    </row>
    <row r="129" spans="1:11" x14ac:dyDescent="0.25">
      <c r="A129" s="146" t="str">
        <f>'edt_rapport Garçons'!C19</f>
        <v>Baptiste</v>
      </c>
      <c r="B129" s="146" t="str">
        <f>'edt_rapport Garçons'!B19</f>
        <v>BARCON</v>
      </c>
      <c r="C129" s="144" t="str">
        <f>MID('edt_rapport Garçons'!A19,2,LEN('edt_rapport Garçons'!A19)-1)</f>
        <v>2515457</v>
      </c>
      <c r="D129" s="144" t="str">
        <f>VLOOKUP('edt_rapport Garçons'!K19,Clubs!A:B,2,FALSE)</f>
        <v>PS Besançon</v>
      </c>
      <c r="E129" s="144">
        <f>'edt_rapport Garçons'!E19</f>
        <v>500</v>
      </c>
      <c r="F129" s="144">
        <f>YEAR('edt_rapport Garçons'!D19)</f>
        <v>2002</v>
      </c>
      <c r="G129" s="144" t="str">
        <f>SUBSTITUTE(IF('edt_rapport Garçons'!L19=0,"",'edt_rapport Garçons'!L19)," ","")</f>
        <v>22G</v>
      </c>
      <c r="H129" s="144" t="b">
        <f>ISNA(VLOOKUP(C129,Garçons!$D:$D,1,FALSE))</f>
        <v>0</v>
      </c>
      <c r="I129" s="144" t="str">
        <f t="shared" si="1"/>
        <v/>
      </c>
      <c r="J129" s="144" t="str">
        <f>IF(G129=IF(VLOOKUP(C129,Garçons!$D:$O,12,FALSE)="0","",VLOOKUP(C129,Garçons!$D:$O,12,FALSE)),"","***")</f>
        <v>***</v>
      </c>
      <c r="K129" s="144" t="str">
        <f>IF(D129=VLOOKUP(C129,Garçons!$D:$E,2,FALSE),"","***")</f>
        <v/>
      </c>
    </row>
    <row r="130" spans="1:11" x14ac:dyDescent="0.25">
      <c r="A130" s="146" t="str">
        <f>'edt_rapport Garçons'!C155</f>
        <v>Tristan</v>
      </c>
      <c r="B130" s="146" t="str">
        <f>'edt_rapport Garçons'!B155</f>
        <v>VACELET</v>
      </c>
      <c r="C130" s="144" t="str">
        <f>MID('edt_rapport Garçons'!A155,2,LEN('edt_rapport Garçons'!A155)-1)</f>
        <v>2515469</v>
      </c>
      <c r="D130" s="144" t="str">
        <f>VLOOKUP('edt_rapport Garçons'!K155,Clubs!A:B,2,FALSE)</f>
        <v>Mamirolle</v>
      </c>
      <c r="E130" s="144">
        <f>'edt_rapport Garçons'!E155</f>
        <v>935</v>
      </c>
      <c r="F130" s="144">
        <f>YEAR('edt_rapport Garçons'!D155)</f>
        <v>2000</v>
      </c>
      <c r="G130" s="144" t="str">
        <f>SUBSTITUTE(IF('edt_rapport Garçons'!L155=0,"",'edt_rapport Garçons'!L155)," ","")</f>
        <v>23E20F</v>
      </c>
      <c r="H130" s="144" t="b">
        <f>ISNA(VLOOKUP(C130,Garçons!$D:$D,1,FALSE))</f>
        <v>0</v>
      </c>
      <c r="I130" s="144" t="str">
        <f t="shared" ref="I130:I193" si="2">IF(C130=C129,"***","")</f>
        <v/>
      </c>
      <c r="J130" s="144" t="str">
        <f>IF(G130=IF(VLOOKUP(C130,Garçons!$D:$O,12,FALSE)="0","",VLOOKUP(C130,Garçons!$D:$O,12,FALSE)),"","***")</f>
        <v>***</v>
      </c>
      <c r="K130" s="144" t="str">
        <f>IF(D130=VLOOKUP(C130,Garçons!$D:$E,2,FALSE),"","***")</f>
        <v/>
      </c>
    </row>
    <row r="131" spans="1:11" x14ac:dyDescent="0.25">
      <c r="A131" s="146" t="str">
        <f>'edt_rapport Garçons'!C150</f>
        <v>Tim</v>
      </c>
      <c r="B131" s="146" t="str">
        <f>'edt_rapport Garçons'!B150</f>
        <v>VACELET</v>
      </c>
      <c r="C131" s="144" t="str">
        <f>MID('edt_rapport Garçons'!A150,2,LEN('edt_rapport Garçons'!A150)-1)</f>
        <v>2515470</v>
      </c>
      <c r="D131" s="144" t="str">
        <f>VLOOKUP('edt_rapport Garçons'!K150,Clubs!A:B,2,FALSE)</f>
        <v>Mamirolle</v>
      </c>
      <c r="E131" s="144">
        <f>'edt_rapport Garçons'!E150</f>
        <v>904</v>
      </c>
      <c r="F131" s="144">
        <f>YEAR('edt_rapport Garçons'!D150)</f>
        <v>2002</v>
      </c>
      <c r="G131" s="144" t="str">
        <f>SUBSTITUTE(IF('edt_rapport Garçons'!L150=0,"",'edt_rapport Garçons'!L150)," ","")</f>
        <v>81F</v>
      </c>
      <c r="H131" s="144" t="b">
        <f>ISNA(VLOOKUP(C131,Garçons!$D:$D,1,FALSE))</f>
        <v>0</v>
      </c>
      <c r="I131" s="144" t="str">
        <f t="shared" si="2"/>
        <v/>
      </c>
      <c r="J131" s="144" t="str">
        <f>IF(G131=IF(VLOOKUP(C131,Garçons!$D:$O,12,FALSE)="0","",VLOOKUP(C131,Garçons!$D:$O,12,FALSE)),"","***")</f>
        <v>***</v>
      </c>
      <c r="K131" s="144" t="str">
        <f>IF(D131=VLOOKUP(C131,Garçons!$D:$E,2,FALSE),"","***")</f>
        <v/>
      </c>
    </row>
    <row r="132" spans="1:11" x14ac:dyDescent="0.25">
      <c r="A132" s="146" t="str">
        <f>'edt_rapport Garçons'!C157</f>
        <v>Sebastien</v>
      </c>
      <c r="B132" s="146" t="str">
        <f>'edt_rapport Garçons'!B157</f>
        <v>LESIEUR</v>
      </c>
      <c r="C132" s="144" t="str">
        <f>MID('edt_rapport Garçons'!A157,2,LEN('edt_rapport Garçons'!A157)-1)</f>
        <v>2515472</v>
      </c>
      <c r="D132" s="144" t="str">
        <f>VLOOKUP('edt_rapport Garçons'!K157,Clubs!A:B,2,FALSE)</f>
        <v>Mamirolle</v>
      </c>
      <c r="E132" s="144">
        <f>'edt_rapport Garçons'!E157</f>
        <v>750</v>
      </c>
      <c r="F132" s="144">
        <f>YEAR('edt_rapport Garçons'!D157)</f>
        <v>1973</v>
      </c>
      <c r="G132" s="144" t="str">
        <f>SUBSTITUTE(IF('edt_rapport Garçons'!L157=0,"",'edt_rapport Garçons'!L157)," ","")</f>
        <v>3E35F</v>
      </c>
      <c r="H132" s="144" t="b">
        <f>ISNA(VLOOKUP(C132,Garçons!$D:$D,1,FALSE))</f>
        <v>0</v>
      </c>
      <c r="I132" s="144" t="str">
        <f t="shared" si="2"/>
        <v/>
      </c>
      <c r="J132" s="144" t="str">
        <f>IF(G132=IF(VLOOKUP(C132,Garçons!$D:$O,12,FALSE)="0","",VLOOKUP(C132,Garçons!$D:$O,12,FALSE)),"","***")</f>
        <v>***</v>
      </c>
      <c r="K132" s="144" t="str">
        <f>IF(D132=VLOOKUP(C132,Garçons!$D:$E,2,FALSE),"","***")</f>
        <v/>
      </c>
    </row>
    <row r="133" spans="1:11" x14ac:dyDescent="0.25">
      <c r="A133" s="146" t="str">
        <f>'edt_rapport Garçons'!C156</f>
        <v>Enzo</v>
      </c>
      <c r="B133" s="146" t="str">
        <f>'edt_rapport Garçons'!B156</f>
        <v>DELOMPRE</v>
      </c>
      <c r="C133" s="144" t="str">
        <f>MID('edt_rapport Garçons'!A156,2,LEN('edt_rapport Garçons'!A156)-1)</f>
        <v>2515473</v>
      </c>
      <c r="D133" s="144" t="str">
        <f>VLOOKUP('edt_rapport Garçons'!K156,Clubs!A:B,2,FALSE)</f>
        <v>Mamirolle</v>
      </c>
      <c r="E133" s="144">
        <f>'edt_rapport Garçons'!E156</f>
        <v>889</v>
      </c>
      <c r="F133" s="144">
        <f>YEAR('edt_rapport Garçons'!D156)</f>
        <v>1999</v>
      </c>
      <c r="G133" s="144" t="str">
        <f>SUBSTITUTE(IF('edt_rapport Garçons'!L156=0,"",'edt_rapport Garçons'!L156)," ","")</f>
        <v>1D89E</v>
      </c>
      <c r="H133" s="144" t="b">
        <f>ISNA(VLOOKUP(C133,Garçons!$D:$D,1,FALSE))</f>
        <v>0</v>
      </c>
      <c r="I133" s="144" t="str">
        <f t="shared" si="2"/>
        <v/>
      </c>
      <c r="J133" s="144" t="str">
        <f>IF(G133=IF(VLOOKUP(C133,Garçons!$D:$O,12,FALSE)="0","",VLOOKUP(C133,Garçons!$D:$O,12,FALSE)),"","***")</f>
        <v>***</v>
      </c>
      <c r="K133" s="144" t="str">
        <f>IF(D133=VLOOKUP(C133,Garçons!$D:$E,2,FALSE),"","***")</f>
        <v/>
      </c>
    </row>
    <row r="134" spans="1:11" x14ac:dyDescent="0.25">
      <c r="A134" s="146" t="str">
        <f>'edt_rapport Garçons'!C117</f>
        <v>Stephane</v>
      </c>
      <c r="B134" s="146" t="str">
        <f>'edt_rapport Garçons'!B117</f>
        <v>MUNCH</v>
      </c>
      <c r="C134" s="144" t="str">
        <f>MID('edt_rapport Garçons'!A117,2,LEN('edt_rapport Garçons'!A117)-1)</f>
        <v>2515489</v>
      </c>
      <c r="D134" s="144" t="str">
        <f>VLOOKUP('edt_rapport Garçons'!K117,Clubs!A:B,2,FALSE)</f>
        <v>Torpes Boussières</v>
      </c>
      <c r="E134" s="144">
        <f>'edt_rapport Garçons'!E117</f>
        <v>1518</v>
      </c>
      <c r="F134" s="144">
        <f>YEAR('edt_rapport Garçons'!D117)</f>
        <v>1975</v>
      </c>
      <c r="G134" s="144" t="str">
        <f>SUBSTITUTE(IF('edt_rapport Garçons'!L117=0,"",'edt_rapport Garçons'!L117)," ","")</f>
        <v>1B61C</v>
      </c>
      <c r="H134" s="144" t="b">
        <f>ISNA(VLOOKUP(C134,Garçons!$D:$D,1,FALSE))</f>
        <v>0</v>
      </c>
      <c r="I134" s="144" t="str">
        <f t="shared" si="2"/>
        <v/>
      </c>
      <c r="J134" s="144" t="str">
        <f>IF(G134=IF(VLOOKUP(C134,Garçons!$D:$O,12,FALSE)="0","",VLOOKUP(C134,Garçons!$D:$O,12,FALSE)),"","***")</f>
        <v>***</v>
      </c>
      <c r="K134" s="144" t="str">
        <f>IF(D134=VLOOKUP(C134,Garçons!$D:$E,2,FALSE),"","***")</f>
        <v/>
      </c>
    </row>
    <row r="135" spans="1:11" x14ac:dyDescent="0.25">
      <c r="A135" s="146" t="str">
        <f>'edt_rapport Garçons'!C101</f>
        <v>Erwan</v>
      </c>
      <c r="B135" s="146" t="str">
        <f>'edt_rapport Garçons'!B101</f>
        <v>CAILLE</v>
      </c>
      <c r="C135" s="144" t="str">
        <f>MID('edt_rapport Garçons'!A101,2,LEN('edt_rapport Garçons'!A101)-1)</f>
        <v>2515496</v>
      </c>
      <c r="D135" s="144" t="str">
        <f>VLOOKUP('edt_rapport Garçons'!K101,Clubs!A:B,2,FALSE)</f>
        <v>Torpes Boussières</v>
      </c>
      <c r="E135" s="144">
        <f>'edt_rapport Garçons'!E101</f>
        <v>500</v>
      </c>
      <c r="F135" s="144">
        <f>YEAR('edt_rapport Garçons'!D101)</f>
        <v>2003</v>
      </c>
      <c r="G135" s="144" t="str">
        <f>SUBSTITUTE(IF('edt_rapport Garçons'!L101=0,"",'edt_rapport Garçons'!L101)," ","")</f>
        <v/>
      </c>
      <c r="H135" s="144" t="b">
        <f>ISNA(VLOOKUP(C135,Garçons!$D:$D,1,FALSE))</f>
        <v>0</v>
      </c>
      <c r="I135" s="144" t="str">
        <f t="shared" si="2"/>
        <v/>
      </c>
      <c r="J135" s="144" t="str">
        <f>IF(G135=IF(VLOOKUP(C135,Garçons!$D:$O,12,FALSE)="0","",VLOOKUP(C135,Garçons!$D:$O,12,FALSE)),"","***")</f>
        <v>***</v>
      </c>
      <c r="K135" s="144" t="str">
        <f>IF(D135=VLOOKUP(C135,Garçons!$D:$E,2,FALSE),"","***")</f>
        <v/>
      </c>
    </row>
    <row r="136" spans="1:11" x14ac:dyDescent="0.25">
      <c r="A136" s="146" t="str">
        <f>'edt_rapport Garçons'!C138</f>
        <v>Clement</v>
      </c>
      <c r="B136" s="146" t="str">
        <f>'edt_rapport Garçons'!B138</f>
        <v>ZUNIC</v>
      </c>
      <c r="C136" s="144" t="str">
        <f>MID('edt_rapport Garçons'!A138,2,LEN('edt_rapport Garçons'!A138)-1)</f>
        <v>2515501</v>
      </c>
      <c r="D136" s="144" t="str">
        <f>VLOOKUP('edt_rapport Garçons'!K138,Clubs!A:B,2,FALSE)</f>
        <v>Saint Vit</v>
      </c>
      <c r="E136" s="144">
        <f>'edt_rapport Garçons'!E138</f>
        <v>670</v>
      </c>
      <c r="F136" s="144">
        <f>YEAR('edt_rapport Garçons'!D138)</f>
        <v>2003</v>
      </c>
      <c r="G136" s="144" t="str">
        <f>SUBSTITUTE(IF('edt_rapport Garçons'!L138=0,"",'edt_rapport Garçons'!L138)," ","")</f>
        <v>81F</v>
      </c>
      <c r="H136" s="144" t="b">
        <f>ISNA(VLOOKUP(C136,Garçons!$D:$D,1,FALSE))</f>
        <v>0</v>
      </c>
      <c r="I136" s="144" t="str">
        <f t="shared" si="2"/>
        <v/>
      </c>
      <c r="J136" s="144" t="str">
        <f>IF(G136=IF(VLOOKUP(C136,Garçons!$D:$O,12,FALSE)="0","",VLOOKUP(C136,Garçons!$D:$O,12,FALSE)),"","***")</f>
        <v>***</v>
      </c>
      <c r="K136" s="144" t="str">
        <f>IF(D136=VLOOKUP(C136,Garçons!$D:$E,2,FALSE),"","***")</f>
        <v/>
      </c>
    </row>
    <row r="137" spans="1:11" x14ac:dyDescent="0.25">
      <c r="A137" s="146" t="str">
        <f>'edt_rapport Garçons'!C108</f>
        <v>Adrien</v>
      </c>
      <c r="B137" s="146" t="str">
        <f>'edt_rapport Garçons'!B108</f>
        <v>LEROY</v>
      </c>
      <c r="C137" s="144" t="str">
        <f>MID('edt_rapport Garçons'!A108,2,LEN('edt_rapport Garçons'!A108)-1)</f>
        <v>2515519</v>
      </c>
      <c r="D137" s="144" t="str">
        <f>VLOOKUP('edt_rapport Garçons'!K108,Clubs!A:B,2,FALSE)</f>
        <v>Torpes Boussières</v>
      </c>
      <c r="E137" s="144">
        <f>'edt_rapport Garçons'!E108</f>
        <v>1156</v>
      </c>
      <c r="F137" s="144">
        <f>YEAR('edt_rapport Garçons'!D108)</f>
        <v>1999</v>
      </c>
      <c r="G137" s="144" t="str">
        <f>SUBSTITUTE(IF('edt_rapport Garçons'!L108=0,"",'edt_rapport Garçons'!L108)," ","")</f>
        <v>86D</v>
      </c>
      <c r="H137" s="144" t="b">
        <f>ISNA(VLOOKUP(C137,Garçons!$D:$D,1,FALSE))</f>
        <v>0</v>
      </c>
      <c r="I137" s="144" t="str">
        <f t="shared" si="2"/>
        <v/>
      </c>
      <c r="J137" s="144" t="str">
        <f>IF(G137=IF(VLOOKUP(C137,Garçons!$D:$O,12,FALSE)="0","",VLOOKUP(C137,Garçons!$D:$O,12,FALSE)),"","***")</f>
        <v>***</v>
      </c>
      <c r="K137" s="144" t="str">
        <f>IF(D137=VLOOKUP(C137,Garçons!$D:$E,2,FALSE),"","***")</f>
        <v/>
      </c>
    </row>
    <row r="138" spans="1:11" x14ac:dyDescent="0.25">
      <c r="A138" s="146" t="str">
        <f>'edt_rapport Garçons'!C193</f>
        <v>Emile</v>
      </c>
      <c r="B138" s="146" t="str">
        <f>'edt_rapport Garçons'!B193</f>
        <v>CANO</v>
      </c>
      <c r="C138" s="144" t="str">
        <f>MID('edt_rapport Garçons'!A193,2,LEN('edt_rapport Garçons'!A193)-1)</f>
        <v>2515533</v>
      </c>
      <c r="D138" s="144" t="str">
        <f>VLOOKUP('edt_rapport Garçons'!K193,Clubs!A:B,2,FALSE)</f>
        <v>Roche lez Beaupré</v>
      </c>
      <c r="E138" s="144">
        <f>'edt_rapport Garçons'!E193</f>
        <v>750</v>
      </c>
      <c r="F138" s="144">
        <f>YEAR('edt_rapport Garçons'!D193)</f>
        <v>2004</v>
      </c>
      <c r="G138" s="144" t="str">
        <f>SUBSTITUTE(IF('edt_rapport Garçons'!L193=0,"",'edt_rapport Garçons'!L193)," ","")</f>
        <v>12F45G</v>
      </c>
      <c r="H138" s="144" t="b">
        <f>ISNA(VLOOKUP(C138,Garçons!$D:$D,1,FALSE))</f>
        <v>0</v>
      </c>
      <c r="I138" s="144" t="str">
        <f t="shared" si="2"/>
        <v/>
      </c>
      <c r="J138" s="144" t="str">
        <f>IF(G138=IF(VLOOKUP(C138,Garçons!$D:$O,12,FALSE)="0","",VLOOKUP(C138,Garçons!$D:$O,12,FALSE)),"","***")</f>
        <v>***</v>
      </c>
      <c r="K138" s="144" t="str">
        <f>IF(D138=VLOOKUP(C138,Garçons!$D:$E,2,FALSE),"","***")</f>
        <v/>
      </c>
    </row>
    <row r="139" spans="1:11" x14ac:dyDescent="0.25">
      <c r="A139" s="146" t="str">
        <f>'edt_rapport Garçons'!C58</f>
        <v>Maxence</v>
      </c>
      <c r="B139" s="146" t="str">
        <f>'edt_rapport Garçons'!B58</f>
        <v>DUTEIL</v>
      </c>
      <c r="C139" s="144" t="str">
        <f>MID('edt_rapport Garçons'!A58,2,LEN('edt_rapport Garçons'!A58)-1)</f>
        <v>2515541</v>
      </c>
      <c r="D139" s="144" t="str">
        <f>VLOOKUP('edt_rapport Garçons'!K58,Clubs!A:B,2,FALSE)</f>
        <v>Pontarlier</v>
      </c>
      <c r="E139" s="144">
        <f>'edt_rapport Garçons'!E58</f>
        <v>653</v>
      </c>
      <c r="F139" s="144">
        <f>YEAR('edt_rapport Garçons'!D58)</f>
        <v>2004</v>
      </c>
      <c r="G139" s="144" t="str">
        <f>SUBSTITUTE(IF('edt_rapport Garçons'!L58=0,"",'edt_rapport Garçons'!L58)," ","")</f>
        <v>93G</v>
      </c>
      <c r="H139" s="144" t="b">
        <f>ISNA(VLOOKUP(C139,Garçons!$D:$D,1,FALSE))</f>
        <v>0</v>
      </c>
      <c r="I139" s="144" t="str">
        <f t="shared" si="2"/>
        <v/>
      </c>
      <c r="J139" s="144" t="str">
        <f>IF(G139=IF(VLOOKUP(C139,Garçons!$D:$O,12,FALSE)="0","",VLOOKUP(C139,Garçons!$D:$O,12,FALSE)),"","***")</f>
        <v>***</v>
      </c>
      <c r="K139" s="144" t="str">
        <f>IF(D139=VLOOKUP(C139,Garçons!$D:$E,2,FALSE),"","***")</f>
        <v/>
      </c>
    </row>
    <row r="140" spans="1:11" x14ac:dyDescent="0.25">
      <c r="A140" s="146" t="str">
        <f>'edt_rapport Garçons'!C171</f>
        <v>Mathieu</v>
      </c>
      <c r="B140" s="146" t="str">
        <f>'edt_rapport Garçons'!B171</f>
        <v>BOUTEILLER</v>
      </c>
      <c r="C140" s="144" t="str">
        <f>MID('edt_rapport Garçons'!A171,2,LEN('edt_rapport Garçons'!A171)-1)</f>
        <v>2515623</v>
      </c>
      <c r="D140" s="144" t="str">
        <f>VLOOKUP('edt_rapport Garçons'!K171,Clubs!A:B,2,FALSE)</f>
        <v>Arbouans</v>
      </c>
      <c r="E140" s="144">
        <f>'edt_rapport Garçons'!E171</f>
        <v>703</v>
      </c>
      <c r="F140" s="144">
        <f>YEAR('edt_rapport Garçons'!D171)</f>
        <v>2003</v>
      </c>
      <c r="G140" s="144" t="str">
        <f>SUBSTITUTE(IF('edt_rapport Garçons'!L171=0,"",'edt_rapport Garçons'!L171)," ","")</f>
        <v>68F</v>
      </c>
      <c r="H140" s="144" t="b">
        <f>ISNA(VLOOKUP(C140,Garçons!$D:$D,1,FALSE))</f>
        <v>0</v>
      </c>
      <c r="I140" s="144" t="str">
        <f t="shared" si="2"/>
        <v/>
      </c>
      <c r="J140" s="144" t="str">
        <f>IF(G140=IF(VLOOKUP(C140,Garçons!$D:$O,12,FALSE)="0","",VLOOKUP(C140,Garçons!$D:$O,12,FALSE)),"","***")</f>
        <v>***</v>
      </c>
      <c r="K140" s="144" t="str">
        <f>IF(D140=VLOOKUP(C140,Garçons!$D:$E,2,FALSE),"","***")</f>
        <v/>
      </c>
    </row>
    <row r="141" spans="1:11" x14ac:dyDescent="0.25">
      <c r="A141" s="146" t="str">
        <f>'edt_rapport Garçons'!C122</f>
        <v>Theo</v>
      </c>
      <c r="B141" s="146" t="str">
        <f>'edt_rapport Garçons'!B122</f>
        <v>HAYBRARD</v>
      </c>
      <c r="C141" s="144" t="str">
        <f>MID('edt_rapport Garçons'!A122,2,LEN('edt_rapport Garçons'!A122)-1)</f>
        <v>2515628</v>
      </c>
      <c r="D141" s="144" t="str">
        <f>VLOOKUP('edt_rapport Garçons'!K122,Clubs!A:B,2,FALSE)</f>
        <v>Mandeure</v>
      </c>
      <c r="E141" s="144">
        <f>'edt_rapport Garçons'!E122</f>
        <v>522</v>
      </c>
      <c r="F141" s="144">
        <f>YEAR('edt_rapport Garçons'!D122)</f>
        <v>2002</v>
      </c>
      <c r="G141" s="144" t="str">
        <f>SUBSTITUTE(IF('edt_rapport Garçons'!L122=0,"",'edt_rapport Garçons'!L122)," ","")</f>
        <v>1F14G</v>
      </c>
      <c r="H141" s="144" t="b">
        <f>ISNA(VLOOKUP(C141,Garçons!$D:$D,1,FALSE))</f>
        <v>0</v>
      </c>
      <c r="I141" s="144" t="str">
        <f t="shared" si="2"/>
        <v/>
      </c>
      <c r="J141" s="144" t="str">
        <f>IF(G141=IF(VLOOKUP(C141,Garçons!$D:$O,12,FALSE)="0","",VLOOKUP(C141,Garçons!$D:$O,12,FALSE)),"","***")</f>
        <v>***</v>
      </c>
      <c r="K141" s="144" t="str">
        <f>IF(D141=VLOOKUP(C141,Garçons!$D:$E,2,FALSE),"","***")</f>
        <v/>
      </c>
    </row>
    <row r="142" spans="1:11" x14ac:dyDescent="0.25">
      <c r="A142" s="146" t="str">
        <f>'edt_rapport Garçons'!C55</f>
        <v>John</v>
      </c>
      <c r="B142" s="146" t="str">
        <f>'edt_rapport Garçons'!B55</f>
        <v>CLEMENT</v>
      </c>
      <c r="C142" s="144" t="str">
        <f>MID('edt_rapport Garçons'!A55,2,LEN('edt_rapport Garçons'!A55)-1)</f>
        <v>2515633</v>
      </c>
      <c r="D142" s="144" t="str">
        <f>VLOOKUP('edt_rapport Garçons'!K55,Clubs!A:B,2,FALSE)</f>
        <v>Maîche</v>
      </c>
      <c r="E142" s="144">
        <f>'edt_rapport Garçons'!E55</f>
        <v>725</v>
      </c>
      <c r="F142" s="144">
        <f>YEAR('edt_rapport Garçons'!D55)</f>
        <v>1981</v>
      </c>
      <c r="G142" s="144" t="str">
        <f>SUBSTITUTE(IF('edt_rapport Garçons'!L55=0,"",'edt_rapport Garçons'!L55)," ","")</f>
        <v>26E</v>
      </c>
      <c r="H142" s="144" t="b">
        <f>ISNA(VLOOKUP(C142,Garçons!$D:$D,1,FALSE))</f>
        <v>0</v>
      </c>
      <c r="I142" s="144" t="str">
        <f t="shared" si="2"/>
        <v/>
      </c>
      <c r="J142" s="144" t="str">
        <f>IF(G142=IF(VLOOKUP(C142,Garçons!$D:$O,12,FALSE)="0","",VLOOKUP(C142,Garçons!$D:$O,12,FALSE)),"","***")</f>
        <v>***</v>
      </c>
      <c r="K142" s="144" t="str">
        <f>IF(D142=VLOOKUP(C142,Garçons!$D:$E,2,FALSE),"","***")</f>
        <v/>
      </c>
    </row>
    <row r="143" spans="1:11" x14ac:dyDescent="0.25">
      <c r="A143" s="146" t="str">
        <f>'edt_rapport Garçons'!C87</f>
        <v>Thierry</v>
      </c>
      <c r="B143" s="146" t="str">
        <f>'edt_rapport Garçons'!B87</f>
        <v>HUMBERT</v>
      </c>
      <c r="C143" s="144" t="str">
        <f>MID('edt_rapport Garçons'!A87,2,LEN('edt_rapport Garçons'!A87)-1)</f>
        <v>2515640</v>
      </c>
      <c r="D143" s="144" t="str">
        <f>VLOOKUP('edt_rapport Garçons'!K87,Clubs!A:B,2,FALSE)</f>
        <v>Seloncourt</v>
      </c>
      <c r="E143" s="144">
        <f>'edt_rapport Garçons'!E87</f>
        <v>1213</v>
      </c>
      <c r="F143" s="144">
        <f>YEAR('edt_rapport Garçons'!D87)</f>
        <v>1983</v>
      </c>
      <c r="G143" s="144" t="str">
        <f>SUBSTITUTE(IF('edt_rapport Garçons'!L87=0,"",'edt_rapport Garçons'!L87)," ","")</f>
        <v/>
      </c>
      <c r="H143" s="144" t="b">
        <f>ISNA(VLOOKUP(C143,Garçons!$D:$D,1,FALSE))</f>
        <v>0</v>
      </c>
      <c r="I143" s="144" t="str">
        <f t="shared" si="2"/>
        <v/>
      </c>
      <c r="J143" s="144" t="str">
        <f>IF(G143=IF(VLOOKUP(C143,Garçons!$D:$O,12,FALSE)="0","",VLOOKUP(C143,Garçons!$D:$O,12,FALSE)),"","***")</f>
        <v>***</v>
      </c>
      <c r="K143" s="144" t="str">
        <f>IF(D143=VLOOKUP(C143,Garçons!$D:$E,2,FALSE),"","***")</f>
        <v/>
      </c>
    </row>
    <row r="144" spans="1:11" x14ac:dyDescent="0.25">
      <c r="A144" s="146" t="str">
        <f>'edt_rapport Garçons'!C188</f>
        <v>Jules</v>
      </c>
      <c r="B144" s="146" t="str">
        <f>'edt_rapport Garçons'!B188</f>
        <v>DEBUCHY</v>
      </c>
      <c r="C144" s="144" t="str">
        <f>MID('edt_rapport Garçons'!A188,2,LEN('edt_rapport Garçons'!A188)-1)</f>
        <v>2515648</v>
      </c>
      <c r="D144" s="144" t="str">
        <f>VLOOKUP('edt_rapport Garçons'!K188,Clubs!A:B,2,FALSE)</f>
        <v>Bourguignon</v>
      </c>
      <c r="E144" s="144">
        <f>'edt_rapport Garçons'!E188</f>
        <v>554</v>
      </c>
      <c r="F144" s="144">
        <f>YEAR('edt_rapport Garçons'!D188)</f>
        <v>2004</v>
      </c>
      <c r="G144" s="144" t="str">
        <f>SUBSTITUTE(IF('edt_rapport Garçons'!L188=0,"",'edt_rapport Garçons'!L188)," ","")</f>
        <v>1F19G</v>
      </c>
      <c r="H144" s="144" t="b">
        <f>ISNA(VLOOKUP(C144,Garçons!$D:$D,1,FALSE))</f>
        <v>0</v>
      </c>
      <c r="I144" s="144" t="str">
        <f t="shared" si="2"/>
        <v/>
      </c>
      <c r="J144" s="144" t="str">
        <f>IF(G144=IF(VLOOKUP(C144,Garçons!$D:$O,12,FALSE)="0","",VLOOKUP(C144,Garçons!$D:$O,12,FALSE)),"","***")</f>
        <v>***</v>
      </c>
      <c r="K144" s="144" t="str">
        <f>IF(D144=VLOOKUP(C144,Garçons!$D:$E,2,FALSE),"","***")</f>
        <v/>
      </c>
    </row>
    <row r="145" spans="1:11" x14ac:dyDescent="0.25">
      <c r="A145" s="146" t="str">
        <f>'edt_rapport Garçons'!C166</f>
        <v>Arnaud</v>
      </c>
      <c r="B145" s="146" t="str">
        <f>'edt_rapport Garçons'!B166</f>
        <v>TONAL</v>
      </c>
      <c r="C145" s="144" t="str">
        <f>MID('edt_rapport Garçons'!A166,2,LEN('edt_rapport Garçons'!A166)-1)</f>
        <v>2515688</v>
      </c>
      <c r="D145" s="144" t="str">
        <f>VLOOKUP('edt_rapport Garçons'!K166,Clubs!A:B,2,FALSE)</f>
        <v>Avanne Aveney</v>
      </c>
      <c r="E145" s="144">
        <f>'edt_rapport Garçons'!E166</f>
        <v>772</v>
      </c>
      <c r="F145" s="144">
        <f>YEAR('edt_rapport Garçons'!D166)</f>
        <v>1990</v>
      </c>
      <c r="G145" s="144" t="str">
        <f>SUBSTITUTE(IF('edt_rapport Garçons'!L166=0,"",'edt_rapport Garçons'!L166)," ","")</f>
        <v/>
      </c>
      <c r="H145" s="144" t="b">
        <f>ISNA(VLOOKUP(C145,Garçons!$D:$D,1,FALSE))</f>
        <v>0</v>
      </c>
      <c r="I145" s="144" t="str">
        <f t="shared" si="2"/>
        <v/>
      </c>
      <c r="J145" s="144" t="str">
        <f>IF(G145=IF(VLOOKUP(C145,Garçons!$D:$O,12,FALSE)="0","",VLOOKUP(C145,Garçons!$D:$O,12,FALSE)),"","***")</f>
        <v>***</v>
      </c>
      <c r="K145" s="144" t="str">
        <f>IF(D145=VLOOKUP(C145,Garçons!$D:$E,2,FALSE),"","***")</f>
        <v/>
      </c>
    </row>
    <row r="146" spans="1:11" x14ac:dyDescent="0.25">
      <c r="A146" s="146" t="str">
        <f>'edt_rapport Garçons'!C135</f>
        <v>Jules</v>
      </c>
      <c r="B146" s="146" t="str">
        <f>'edt_rapport Garçons'!B135</f>
        <v>MATHELY</v>
      </c>
      <c r="C146" s="144" t="str">
        <f>MID('edt_rapport Garçons'!A135,2,LEN('edt_rapport Garçons'!A135)-1)</f>
        <v>2515716</v>
      </c>
      <c r="D146" s="144" t="str">
        <f>VLOOKUP('edt_rapport Garçons'!K135,Clubs!A:B,2,FALSE)</f>
        <v>Saint Vit</v>
      </c>
      <c r="E146" s="144">
        <f>'edt_rapport Garçons'!E135</f>
        <v>633</v>
      </c>
      <c r="F146" s="144">
        <f>YEAR('edt_rapport Garçons'!D135)</f>
        <v>2006</v>
      </c>
      <c r="G146" s="144" t="str">
        <f>SUBSTITUTE(IF('edt_rapport Garçons'!L135=0,"",'edt_rapport Garçons'!L135)," ","")</f>
        <v>2G80H</v>
      </c>
      <c r="H146" s="144" t="b">
        <f>ISNA(VLOOKUP(C146,Garçons!$D:$D,1,FALSE))</f>
        <v>0</v>
      </c>
      <c r="I146" s="144" t="str">
        <f t="shared" si="2"/>
        <v/>
      </c>
      <c r="J146" s="144" t="str">
        <f>IF(G146=IF(VLOOKUP(C146,Garçons!$D:$O,12,FALSE)="0","",VLOOKUP(C146,Garçons!$D:$O,12,FALSE)),"","***")</f>
        <v>***</v>
      </c>
      <c r="K146" s="144" t="str">
        <f>IF(D146=VLOOKUP(C146,Garçons!$D:$E,2,FALSE),"","***")</f>
        <v/>
      </c>
    </row>
    <row r="147" spans="1:11" x14ac:dyDescent="0.25">
      <c r="A147" s="146" t="str">
        <f>'edt_rapport Garçons'!C291</f>
        <v>Geoffrey</v>
      </c>
      <c r="B147" s="146" t="str">
        <f>'edt_rapport Garçons'!B291</f>
        <v>RUEDIN</v>
      </c>
      <c r="C147" s="144" t="str">
        <f>MID('edt_rapport Garçons'!A291,2,LEN('edt_rapport Garçons'!A291)-1)</f>
        <v>2515729</v>
      </c>
      <c r="D147" s="144" t="str">
        <f>VLOOKUP('edt_rapport Garçons'!K291,Clubs!A:B,2,FALSE)</f>
        <v>Thise</v>
      </c>
      <c r="E147" s="144">
        <f>'edt_rapport Garçons'!E291</f>
        <v>797</v>
      </c>
      <c r="F147" s="144">
        <f>YEAR('edt_rapport Garçons'!D291)</f>
        <v>2001</v>
      </c>
      <c r="G147" s="144" t="str">
        <f>SUBSTITUTE(IF('edt_rapport Garçons'!L291=0,"",'edt_rapport Garçons'!L291)," ","")</f>
        <v>2E10F</v>
      </c>
      <c r="H147" s="144" t="b">
        <f>ISNA(VLOOKUP(C147,Garçons!$D:$D,1,FALSE))</f>
        <v>0</v>
      </c>
      <c r="I147" s="144" t="str">
        <f t="shared" si="2"/>
        <v/>
      </c>
      <c r="J147" s="144" t="str">
        <f>IF(G147=IF(VLOOKUP(C147,Garçons!$D:$O,12,FALSE)="0","",VLOOKUP(C147,Garçons!$D:$O,12,FALSE)),"","***")</f>
        <v>***</v>
      </c>
      <c r="K147" s="144" t="str">
        <f>IF(D147=VLOOKUP(C147,Garçons!$D:$E,2,FALSE),"","***")</f>
        <v/>
      </c>
    </row>
    <row r="148" spans="1:11" x14ac:dyDescent="0.25">
      <c r="A148" s="146" t="str">
        <f>'edt_rapport Garçons'!C204</f>
        <v>Paul</v>
      </c>
      <c r="B148" s="146" t="str">
        <f>'edt_rapport Garçons'!B204</f>
        <v>GUENOT-INNESTI</v>
      </c>
      <c r="C148" s="144" t="str">
        <f>MID('edt_rapport Garçons'!A204,2,LEN('edt_rapport Garçons'!A204)-1)</f>
        <v>2515746</v>
      </c>
      <c r="D148" s="144" t="str">
        <f>VLOOKUP('edt_rapport Garçons'!K204,Clubs!A:B,2,FALSE)</f>
        <v>Roche lez Beaupré</v>
      </c>
      <c r="E148" s="144">
        <f>'edt_rapport Garçons'!E204</f>
        <v>767</v>
      </c>
      <c r="F148" s="144">
        <f>YEAR('edt_rapport Garçons'!D204)</f>
        <v>1999</v>
      </c>
      <c r="G148" s="144" t="str">
        <f>SUBSTITUTE(IF('edt_rapport Garçons'!L204=0,"",'edt_rapport Garçons'!L204)," ","")</f>
        <v>69E</v>
      </c>
      <c r="H148" s="144" t="b">
        <f>ISNA(VLOOKUP(C148,Garçons!$D:$D,1,FALSE))</f>
        <v>0</v>
      </c>
      <c r="I148" s="144" t="str">
        <f t="shared" si="2"/>
        <v/>
      </c>
      <c r="J148" s="144" t="str">
        <f>IF(G148=IF(VLOOKUP(C148,Garçons!$D:$O,12,FALSE)="0","",VLOOKUP(C148,Garçons!$D:$O,12,FALSE)),"","***")</f>
        <v>***</v>
      </c>
      <c r="K148" s="144" t="str">
        <f>IF(D148=VLOOKUP(C148,Garçons!$D:$E,2,FALSE),"","***")</f>
        <v/>
      </c>
    </row>
    <row r="149" spans="1:11" x14ac:dyDescent="0.25">
      <c r="A149" s="146" t="str">
        <f>'edt_rapport Garçons'!C207</f>
        <v>Clement</v>
      </c>
      <c r="B149" s="146" t="str">
        <f>'edt_rapport Garçons'!B207</f>
        <v>VERDY</v>
      </c>
      <c r="C149" s="144" t="str">
        <f>MID('edt_rapport Garçons'!A207,2,LEN('edt_rapport Garçons'!A207)-1)</f>
        <v>2515747</v>
      </c>
      <c r="D149" s="144" t="str">
        <f>VLOOKUP('edt_rapport Garçons'!K207,Clubs!A:B,2,FALSE)</f>
        <v>Roche lez Beaupré</v>
      </c>
      <c r="E149" s="144">
        <f>'edt_rapport Garçons'!E207</f>
        <v>512</v>
      </c>
      <c r="F149" s="144">
        <f>YEAR('edt_rapport Garçons'!D207)</f>
        <v>1999</v>
      </c>
      <c r="G149" s="144" t="str">
        <f>SUBSTITUTE(IF('edt_rapport Garçons'!L207=0,"",'edt_rapport Garçons'!L207)," ","")</f>
        <v>30E</v>
      </c>
      <c r="H149" s="144" t="b">
        <f>ISNA(VLOOKUP(C149,Garçons!$D:$D,1,FALSE))</f>
        <v>0</v>
      </c>
      <c r="I149" s="144" t="str">
        <f t="shared" si="2"/>
        <v/>
      </c>
      <c r="J149" s="144" t="str">
        <f>IF(G149=IF(VLOOKUP(C149,Garçons!$D:$O,12,FALSE)="0","",VLOOKUP(C149,Garçons!$D:$O,12,FALSE)),"","***")</f>
        <v>***</v>
      </c>
      <c r="K149" s="144" t="str">
        <f>IF(D149=VLOOKUP(C149,Garçons!$D:$E,2,FALSE),"","***")</f>
        <v/>
      </c>
    </row>
    <row r="150" spans="1:11" x14ac:dyDescent="0.25">
      <c r="A150" s="146" t="str">
        <f>'edt_rapport Garçons'!C250</f>
        <v>Léo</v>
      </c>
      <c r="B150" s="146" t="str">
        <f>'edt_rapport Garçons'!B250</f>
        <v>HERGOTT</v>
      </c>
      <c r="C150" s="144" t="str">
        <f>MID('edt_rapport Garçons'!A250,2,LEN('edt_rapport Garçons'!A250)-1)</f>
        <v>2515755</v>
      </c>
      <c r="D150" s="144" t="str">
        <f>VLOOKUP('edt_rapport Garçons'!K250,Clubs!A:B,2,FALSE)</f>
        <v>Baume les Dames</v>
      </c>
      <c r="E150" s="144">
        <f>'edt_rapport Garçons'!E250</f>
        <v>500</v>
      </c>
      <c r="F150" s="144">
        <f>YEAR('edt_rapport Garçons'!D250)</f>
        <v>2003</v>
      </c>
      <c r="G150" s="144" t="str">
        <f>SUBSTITUTE(IF('edt_rapport Garçons'!L250=0,"",'edt_rapport Garçons'!L250)," ","")</f>
        <v>22G50H</v>
      </c>
      <c r="H150" s="144" t="b">
        <f>ISNA(VLOOKUP(C150,Garçons!$D:$D,1,FALSE))</f>
        <v>0</v>
      </c>
      <c r="I150" s="144" t="str">
        <f t="shared" si="2"/>
        <v/>
      </c>
      <c r="J150" s="144" t="str">
        <f>IF(G150=IF(VLOOKUP(C150,Garçons!$D:$O,12,FALSE)="0","",VLOOKUP(C150,Garçons!$D:$O,12,FALSE)),"","***")</f>
        <v>***</v>
      </c>
      <c r="K150" s="144" t="str">
        <f>IF(D150=VLOOKUP(C150,Garçons!$D:$E,2,FALSE),"","***")</f>
        <v/>
      </c>
    </row>
    <row r="151" spans="1:11" x14ac:dyDescent="0.25">
      <c r="A151" s="146" t="str">
        <f>'edt_rapport Garçons'!C8</f>
        <v>Dorian</v>
      </c>
      <c r="B151" s="146" t="str">
        <f>'edt_rapport Garçons'!B8</f>
        <v>THIEBAUT</v>
      </c>
      <c r="C151" s="144" t="str">
        <f>MID('edt_rapport Garçons'!A8,2,LEN('edt_rapport Garçons'!A8)-1)</f>
        <v>2515758</v>
      </c>
      <c r="D151" s="144" t="str">
        <f>VLOOKUP('edt_rapport Garçons'!K8,Clubs!A:B,2,FALSE)</f>
        <v>PS Besançon</v>
      </c>
      <c r="E151" s="144">
        <f>'edt_rapport Garçons'!E8</f>
        <v>546</v>
      </c>
      <c r="F151" s="144">
        <f>YEAR('edt_rapport Garçons'!D8)</f>
        <v>2005</v>
      </c>
      <c r="G151" s="144" t="str">
        <f>SUBSTITUTE(IF('edt_rapport Garçons'!L8=0,"",'edt_rapport Garçons'!L8)," ","")</f>
        <v>59G</v>
      </c>
      <c r="H151" s="144" t="b">
        <f>ISNA(VLOOKUP(C151,Garçons!$D:$D,1,FALSE))</f>
        <v>0</v>
      </c>
      <c r="I151" s="144" t="str">
        <f t="shared" si="2"/>
        <v/>
      </c>
      <c r="J151" s="144" t="str">
        <f>IF(G151=IF(VLOOKUP(C151,Garçons!$D:$O,12,FALSE)="0","",VLOOKUP(C151,Garçons!$D:$O,12,FALSE)),"","***")</f>
        <v>***</v>
      </c>
      <c r="K151" s="144" t="str">
        <f>IF(D151=VLOOKUP(C151,Garçons!$D:$E,2,FALSE),"","***")</f>
        <v/>
      </c>
    </row>
    <row r="152" spans="1:11" x14ac:dyDescent="0.25">
      <c r="A152" s="146" t="str">
        <f>'edt_rapport Garçons'!C151</f>
        <v>Adrien</v>
      </c>
      <c r="B152" s="146" t="str">
        <f>'edt_rapport Garçons'!B151</f>
        <v>JACQUET</v>
      </c>
      <c r="C152" s="144" t="str">
        <f>MID('edt_rapport Garçons'!A151,2,LEN('edt_rapport Garçons'!A151)-1)</f>
        <v>2515766</v>
      </c>
      <c r="D152" s="144" t="str">
        <f>VLOOKUP('edt_rapport Garçons'!K151,Clubs!A:B,2,FALSE)</f>
        <v>Mamirolle</v>
      </c>
      <c r="E152" s="144">
        <f>'edt_rapport Garçons'!E151</f>
        <v>624</v>
      </c>
      <c r="F152" s="144">
        <f>YEAR('edt_rapport Garçons'!D151)</f>
        <v>2001</v>
      </c>
      <c r="G152" s="144" t="str">
        <f>SUBSTITUTE(IF('edt_rapport Garçons'!L151=0,"",'edt_rapport Garçons'!L151)," ","")</f>
        <v>60F</v>
      </c>
      <c r="H152" s="144" t="b">
        <f>ISNA(VLOOKUP(C152,Garçons!$D:$D,1,FALSE))</f>
        <v>0</v>
      </c>
      <c r="I152" s="144" t="str">
        <f t="shared" si="2"/>
        <v/>
      </c>
      <c r="J152" s="144" t="str">
        <f>IF(G152=IF(VLOOKUP(C152,Garçons!$D:$O,12,FALSE)="0","",VLOOKUP(C152,Garçons!$D:$O,12,FALSE)),"","***")</f>
        <v>***</v>
      </c>
      <c r="K152" s="144" t="str">
        <f>IF(D152=VLOOKUP(C152,Garçons!$D:$E,2,FALSE),"","***")</f>
        <v/>
      </c>
    </row>
    <row r="153" spans="1:11" x14ac:dyDescent="0.25">
      <c r="A153" s="146" t="str">
        <f>'edt_rapport Garçons'!C247</f>
        <v>Antonin</v>
      </c>
      <c r="B153" s="146" t="str">
        <f>'edt_rapport Garçons'!B247</f>
        <v>CLAUSSE</v>
      </c>
      <c r="C153" s="144" t="str">
        <f>MID('edt_rapport Garçons'!A247,2,LEN('edt_rapport Garçons'!A247)-1)</f>
        <v>2515769</v>
      </c>
      <c r="D153" s="144" t="str">
        <f>VLOOKUP('edt_rapport Garçons'!K247,Clubs!A:B,2,FALSE)</f>
        <v>Baume les Dames</v>
      </c>
      <c r="E153" s="144">
        <f>'edt_rapport Garçons'!E247</f>
        <v>500</v>
      </c>
      <c r="F153" s="144">
        <f>YEAR('edt_rapport Garçons'!D247)</f>
        <v>2004</v>
      </c>
      <c r="G153" s="144" t="str">
        <f>SUBSTITUTE(IF('edt_rapport Garçons'!L247=0,"",'edt_rapport Garçons'!L247)," ","")</f>
        <v>45H</v>
      </c>
      <c r="H153" s="144" t="b">
        <f>ISNA(VLOOKUP(C153,Garçons!$D:$D,1,FALSE))</f>
        <v>0</v>
      </c>
      <c r="I153" s="144" t="str">
        <f t="shared" si="2"/>
        <v/>
      </c>
      <c r="J153" s="144" t="str">
        <f>IF(G153=IF(VLOOKUP(C153,Garçons!$D:$O,12,FALSE)="0","",VLOOKUP(C153,Garçons!$D:$O,12,FALSE)),"","***")</f>
        <v>***</v>
      </c>
      <c r="K153" s="144" t="str">
        <f>IF(D153=VLOOKUP(C153,Garçons!$D:$E,2,FALSE),"","***")</f>
        <v/>
      </c>
    </row>
    <row r="154" spans="1:11" x14ac:dyDescent="0.25">
      <c r="A154" s="146" t="str">
        <f>'edt_rapport Garçons'!C75</f>
        <v>Corentin</v>
      </c>
      <c r="B154" s="146" t="str">
        <f>'edt_rapport Garçons'!B75</f>
        <v>CAPELLI COINTET</v>
      </c>
      <c r="C154" s="144" t="str">
        <f>MID('edt_rapport Garçons'!A75,2,LEN('edt_rapport Garçons'!A75)-1)</f>
        <v>2515772</v>
      </c>
      <c r="D154" s="144" t="str">
        <f>VLOOKUP('edt_rapport Garçons'!K75,Clubs!A:B,2,FALSE)</f>
        <v>Seloncourt</v>
      </c>
      <c r="E154" s="144">
        <f>'edt_rapport Garçons'!E75</f>
        <v>559</v>
      </c>
      <c r="F154" s="144">
        <f>YEAR('edt_rapport Garçons'!D75)</f>
        <v>2005</v>
      </c>
      <c r="G154" s="144" t="str">
        <f>SUBSTITUTE(IF('edt_rapport Garçons'!L75=0,"",'edt_rapport Garçons'!L75)," ","")</f>
        <v>1G</v>
      </c>
      <c r="H154" s="144" t="b">
        <f>ISNA(VLOOKUP(C154,Garçons!$D:$D,1,FALSE))</f>
        <v>0</v>
      </c>
      <c r="I154" s="144" t="str">
        <f t="shared" si="2"/>
        <v/>
      </c>
      <c r="J154" s="144" t="str">
        <f>IF(G154=IF(VLOOKUP(C154,Garçons!$D:$O,12,FALSE)="0","",VLOOKUP(C154,Garçons!$D:$O,12,FALSE)),"","***")</f>
        <v>***</v>
      </c>
      <c r="K154" s="144" t="str">
        <f>IF(D154=VLOOKUP(C154,Garçons!$D:$E,2,FALSE),"","***")</f>
        <v/>
      </c>
    </row>
    <row r="155" spans="1:11" x14ac:dyDescent="0.25">
      <c r="A155" s="146" t="str">
        <f>'edt_rapport Garçons'!C215</f>
        <v>Thibaut</v>
      </c>
      <c r="B155" s="146" t="str">
        <f>'edt_rapport Garçons'!B215</f>
        <v>JARNOL</v>
      </c>
      <c r="C155" s="144" t="str">
        <f>MID('edt_rapport Garçons'!A215,2,LEN('edt_rapport Garçons'!A215)-1)</f>
        <v>2515788</v>
      </c>
      <c r="D155" s="144" t="str">
        <f>VLOOKUP('edt_rapport Garçons'!K215,Clubs!A:B,2,FALSE)</f>
        <v>Goux les Usiers</v>
      </c>
      <c r="E155" s="144">
        <f>'edt_rapport Garçons'!E215</f>
        <v>501</v>
      </c>
      <c r="F155" s="144">
        <f>YEAR('edt_rapport Garçons'!D215)</f>
        <v>2004</v>
      </c>
      <c r="G155" s="144" t="str">
        <f>SUBSTITUTE(IF('edt_rapport Garçons'!L215=0,"",'edt_rapport Garçons'!L215)," ","")</f>
        <v>30H</v>
      </c>
      <c r="H155" s="144" t="b">
        <f>ISNA(VLOOKUP(C155,Garçons!$D:$D,1,FALSE))</f>
        <v>0</v>
      </c>
      <c r="I155" s="144" t="str">
        <f t="shared" si="2"/>
        <v/>
      </c>
      <c r="J155" s="144" t="str">
        <f>IF(G155=IF(VLOOKUP(C155,Garçons!$D:$O,12,FALSE)="0","",VLOOKUP(C155,Garçons!$D:$O,12,FALSE)),"","***")</f>
        <v>***</v>
      </c>
      <c r="K155" s="144" t="str">
        <f>IF(D155=VLOOKUP(C155,Garçons!$D:$E,2,FALSE),"","***")</f>
        <v/>
      </c>
    </row>
    <row r="156" spans="1:11" x14ac:dyDescent="0.25">
      <c r="A156" s="146" t="str">
        <f>'edt_rapport Garçons'!C80</f>
        <v>Damien</v>
      </c>
      <c r="B156" s="146" t="str">
        <f>'edt_rapport Garçons'!B80</f>
        <v>JOLY</v>
      </c>
      <c r="C156" s="144" t="str">
        <f>MID('edt_rapport Garçons'!A80,2,LEN('edt_rapport Garçons'!A80)-1)</f>
        <v>2515799</v>
      </c>
      <c r="D156" s="144" t="str">
        <f>VLOOKUP('edt_rapport Garçons'!K80,Clubs!A:B,2,FALSE)</f>
        <v>Seloncourt</v>
      </c>
      <c r="E156" s="144">
        <f>'edt_rapport Garçons'!E80</f>
        <v>779</v>
      </c>
      <c r="F156" s="144">
        <f>YEAR('edt_rapport Garçons'!D80)</f>
        <v>2001</v>
      </c>
      <c r="G156" s="144" t="str">
        <f>SUBSTITUTE(IF('edt_rapport Garçons'!L80=0,"",'edt_rapport Garçons'!L80)," ","")</f>
        <v>1E2F</v>
      </c>
      <c r="H156" s="144" t="b">
        <f>ISNA(VLOOKUP(C156,Garçons!$D:$D,1,FALSE))</f>
        <v>0</v>
      </c>
      <c r="I156" s="144" t="str">
        <f t="shared" si="2"/>
        <v/>
      </c>
      <c r="J156" s="144" t="str">
        <f>IF(G156=IF(VLOOKUP(C156,Garçons!$D:$O,12,FALSE)="0","",VLOOKUP(C156,Garçons!$D:$O,12,FALSE)),"","***")</f>
        <v>***</v>
      </c>
      <c r="K156" s="144" t="str">
        <f>IF(D156=VLOOKUP(C156,Garçons!$D:$E,2,FALSE),"","***")</f>
        <v/>
      </c>
    </row>
    <row r="157" spans="1:11" x14ac:dyDescent="0.25">
      <c r="A157" s="146" t="str">
        <f>'edt_rapport Garçons'!C105</f>
        <v>Geoffrey</v>
      </c>
      <c r="B157" s="146" t="str">
        <f>'edt_rapport Garçons'!B105</f>
        <v>BAUDOT</v>
      </c>
      <c r="C157" s="144" t="str">
        <f>MID('edt_rapport Garçons'!A105,2,LEN('edt_rapport Garçons'!A105)-1)</f>
        <v>2515807</v>
      </c>
      <c r="D157" s="144" t="str">
        <f>VLOOKUP('edt_rapport Garçons'!K105,Clubs!A:B,2,FALSE)</f>
        <v>Torpes Boussières</v>
      </c>
      <c r="E157" s="144">
        <f>'edt_rapport Garçons'!E105</f>
        <v>554</v>
      </c>
      <c r="F157" s="144">
        <f>YEAR('edt_rapport Garçons'!D105)</f>
        <v>2001</v>
      </c>
      <c r="G157" s="144" t="str">
        <f>SUBSTITUTE(IF('edt_rapport Garçons'!L105=0,"",'edt_rapport Garçons'!L105)," ","")</f>
        <v>10F65G</v>
      </c>
      <c r="H157" s="144" t="b">
        <f>ISNA(VLOOKUP(C157,Garçons!$D:$D,1,FALSE))</f>
        <v>0</v>
      </c>
      <c r="I157" s="144" t="str">
        <f t="shared" si="2"/>
        <v/>
      </c>
      <c r="J157" s="144" t="str">
        <f>IF(G157=IF(VLOOKUP(C157,Garçons!$D:$O,12,FALSE)="0","",VLOOKUP(C157,Garçons!$D:$O,12,FALSE)),"","***")</f>
        <v>***</v>
      </c>
      <c r="K157" s="144" t="str">
        <f>IF(D157=VLOOKUP(C157,Garçons!$D:$E,2,FALSE),"","***")</f>
        <v/>
      </c>
    </row>
    <row r="158" spans="1:11" x14ac:dyDescent="0.25">
      <c r="A158" s="146" t="str">
        <f>'edt_rapport Garçons'!C2</f>
        <v>Amael</v>
      </c>
      <c r="B158" s="146" t="str">
        <f>'edt_rapport Garçons'!B2</f>
        <v>MOMMESSIN</v>
      </c>
      <c r="C158" s="144" t="str">
        <f>MID('edt_rapport Garçons'!A2,2,LEN('edt_rapport Garçons'!A2)-1)</f>
        <v>2515812</v>
      </c>
      <c r="D158" s="144" t="str">
        <f>VLOOKUP('edt_rapport Garçons'!K2,Clubs!A:B,2,FALSE)</f>
        <v>PS Besançon</v>
      </c>
      <c r="E158" s="144">
        <f>'edt_rapport Garçons'!E2</f>
        <v>500</v>
      </c>
      <c r="F158" s="144">
        <f>YEAR('edt_rapport Garçons'!D2)</f>
        <v>2008</v>
      </c>
      <c r="G158" s="144" t="str">
        <f>SUBSTITUTE(IF('edt_rapport Garçons'!L2=0,"",'edt_rapport Garçons'!L2)," ","")</f>
        <v>65H</v>
      </c>
      <c r="H158" s="144" t="b">
        <f>ISNA(VLOOKUP(C158,Garçons!$D:$D,1,FALSE))</f>
        <v>0</v>
      </c>
      <c r="I158" s="144" t="str">
        <f t="shared" si="2"/>
        <v/>
      </c>
      <c r="J158" s="144" t="str">
        <f>IF(G158=IF(VLOOKUP(C158,Garçons!$D:$O,12,FALSE)="0","",VLOOKUP(C158,Garçons!$D:$O,12,FALSE)),"","***")</f>
        <v>***</v>
      </c>
      <c r="K158" s="144" t="str">
        <f>IF(D158=VLOOKUP(C158,Garçons!$D:$E,2,FALSE),"","***")</f>
        <v/>
      </c>
    </row>
    <row r="159" spans="1:11" x14ac:dyDescent="0.25">
      <c r="A159" s="146" t="str">
        <f>'edt_rapport Garçons'!C251</f>
        <v>Clément</v>
      </c>
      <c r="B159" s="146" t="str">
        <f>'edt_rapport Garçons'!B251</f>
        <v>IEHLEN</v>
      </c>
      <c r="C159" s="144" t="str">
        <f>MID('edt_rapport Garçons'!A251,2,LEN('edt_rapport Garçons'!A251)-1)</f>
        <v>2515820</v>
      </c>
      <c r="D159" s="144" t="str">
        <f>VLOOKUP('edt_rapport Garçons'!K251,Clubs!A:B,2,FALSE)</f>
        <v>Baume les Dames</v>
      </c>
      <c r="E159" s="144">
        <f>'edt_rapport Garçons'!E251</f>
        <v>500</v>
      </c>
      <c r="F159" s="144">
        <f>YEAR('edt_rapport Garçons'!D251)</f>
        <v>2003</v>
      </c>
      <c r="G159" s="144" t="str">
        <f>SUBSTITUTE(IF('edt_rapport Garçons'!L251=0,"",'edt_rapport Garçons'!L251)," ","")</f>
        <v>3G40H</v>
      </c>
      <c r="H159" s="144" t="b">
        <f>ISNA(VLOOKUP(C159,Garçons!$D:$D,1,FALSE))</f>
        <v>0</v>
      </c>
      <c r="I159" s="144" t="str">
        <f t="shared" si="2"/>
        <v/>
      </c>
      <c r="J159" s="144" t="str">
        <f>IF(G159=IF(VLOOKUP(C159,Garçons!$D:$O,12,FALSE)="0","",VLOOKUP(C159,Garçons!$D:$O,12,FALSE)),"","***")</f>
        <v>***</v>
      </c>
      <c r="K159" s="144" t="str">
        <f>IF(D159=VLOOKUP(C159,Garçons!$D:$E,2,FALSE),"","***")</f>
        <v/>
      </c>
    </row>
    <row r="160" spans="1:11" x14ac:dyDescent="0.25">
      <c r="A160" s="146" t="str">
        <f>'edt_rapport Garçons'!C81</f>
        <v>Jarod</v>
      </c>
      <c r="B160" s="146" t="str">
        <f>'edt_rapport Garçons'!B81</f>
        <v>POUCHEPANADIN</v>
      </c>
      <c r="C160" s="144" t="str">
        <f>MID('edt_rapport Garçons'!A81,2,LEN('edt_rapport Garçons'!A81)-1)</f>
        <v>2515862</v>
      </c>
      <c r="D160" s="144" t="str">
        <f>VLOOKUP('edt_rapport Garçons'!K81,Clubs!A:B,2,FALSE)</f>
        <v>Seloncourt</v>
      </c>
      <c r="E160" s="144">
        <f>'edt_rapport Garçons'!E81</f>
        <v>500</v>
      </c>
      <c r="F160" s="144">
        <f>YEAR('edt_rapport Garçons'!D81)</f>
        <v>2001</v>
      </c>
      <c r="G160" s="144" t="str">
        <f>SUBSTITUTE(IF('edt_rapport Garçons'!L81=0,"",'edt_rapport Garçons'!L81)," ","")</f>
        <v>45F</v>
      </c>
      <c r="H160" s="144" t="b">
        <f>ISNA(VLOOKUP(C160,Garçons!$D:$D,1,FALSE))</f>
        <v>0</v>
      </c>
      <c r="I160" s="144" t="str">
        <f t="shared" si="2"/>
        <v/>
      </c>
      <c r="J160" s="144" t="str">
        <f>IF(G160=IF(VLOOKUP(C160,Garçons!$D:$O,12,FALSE)="0","",VLOOKUP(C160,Garçons!$D:$O,12,FALSE)),"","***")</f>
        <v>***</v>
      </c>
      <c r="K160" s="144" t="str">
        <f>IF(D160=VLOOKUP(C160,Garçons!$D:$E,2,FALSE),"","***")</f>
        <v/>
      </c>
    </row>
    <row r="161" spans="1:11" x14ac:dyDescent="0.25">
      <c r="A161" s="146" t="str">
        <f>'edt_rapport Garçons'!C158</f>
        <v>David</v>
      </c>
      <c r="B161" s="146" t="str">
        <f>'edt_rapport Garçons'!B158</f>
        <v>VAROQUEAUX</v>
      </c>
      <c r="C161" s="144" t="str">
        <f>MID('edt_rapport Garçons'!A158,2,LEN('edt_rapport Garçons'!A158)-1)</f>
        <v>2515865</v>
      </c>
      <c r="D161" s="144" t="str">
        <f>VLOOKUP('edt_rapport Garçons'!K158,Clubs!A:B,2,FALSE)</f>
        <v>Damprichard</v>
      </c>
      <c r="E161" s="144">
        <f>'edt_rapport Garçons'!E158</f>
        <v>901</v>
      </c>
      <c r="F161" s="144">
        <f>YEAR('edt_rapport Garçons'!D158)</f>
        <v>1978</v>
      </c>
      <c r="G161" s="144" t="str">
        <f>SUBSTITUTE(IF('edt_rapport Garçons'!L158=0,"",'edt_rapport Garçons'!L158)," ","")</f>
        <v/>
      </c>
      <c r="H161" s="144" t="b">
        <f>ISNA(VLOOKUP(C161,Garçons!$D:$D,1,FALSE))</f>
        <v>0</v>
      </c>
      <c r="I161" s="144" t="str">
        <f t="shared" si="2"/>
        <v/>
      </c>
      <c r="J161" s="144" t="str">
        <f>IF(G161=IF(VLOOKUP(C161,Garçons!$D:$O,12,FALSE)="0","",VLOOKUP(C161,Garçons!$D:$O,12,FALSE)),"","***")</f>
        <v>***</v>
      </c>
      <c r="K161" s="144" t="str">
        <f>IF(D161=VLOOKUP(C161,Garçons!$D:$E,2,FALSE),"","***")</f>
        <v/>
      </c>
    </row>
    <row r="162" spans="1:11" x14ac:dyDescent="0.25">
      <c r="A162" s="146" t="str">
        <f>'edt_rapport Garçons'!C243</f>
        <v>Lindsay</v>
      </c>
      <c r="B162" s="146" t="str">
        <f>'edt_rapport Garçons'!B243</f>
        <v>JEEWOOTH</v>
      </c>
      <c r="C162" s="144" t="str">
        <f>MID('edt_rapport Garçons'!A243,2,LEN('edt_rapport Garçons'!A243)-1)</f>
        <v>2515872</v>
      </c>
      <c r="D162" s="144" t="str">
        <f>VLOOKUP('edt_rapport Garçons'!K243,Clubs!A:B,2,FALSE)</f>
        <v>Baume les Dames</v>
      </c>
      <c r="E162" s="144">
        <f>'edt_rapport Garçons'!E243</f>
        <v>500</v>
      </c>
      <c r="F162" s="144">
        <f>YEAR('edt_rapport Garçons'!D243)</f>
        <v>2005</v>
      </c>
      <c r="G162" s="144" t="str">
        <f>SUBSTITUTE(IF('edt_rapport Garçons'!L243=0,"",'edt_rapport Garçons'!L243)," ","")</f>
        <v>23G</v>
      </c>
      <c r="H162" s="144" t="b">
        <f>ISNA(VLOOKUP(C162,Garçons!$D:$D,1,FALSE))</f>
        <v>0</v>
      </c>
      <c r="I162" s="144" t="str">
        <f t="shared" si="2"/>
        <v/>
      </c>
      <c r="J162" s="144" t="str">
        <f>IF(G162=IF(VLOOKUP(C162,Garçons!$D:$O,12,FALSE)="0","",VLOOKUP(C162,Garçons!$D:$O,12,FALSE)),"","***")</f>
        <v>***</v>
      </c>
      <c r="K162" s="144" t="str">
        <f>IF(D162=VLOOKUP(C162,Garçons!$D:$E,2,FALSE),"","***")</f>
        <v/>
      </c>
    </row>
    <row r="163" spans="1:11" x14ac:dyDescent="0.25">
      <c r="A163" s="146" t="str">
        <f>'edt_rapport Garçons'!C290</f>
        <v>Pierre</v>
      </c>
      <c r="B163" s="146" t="str">
        <f>'edt_rapport Garçons'!B290</f>
        <v>LE BAS DE LACHESNAYE</v>
      </c>
      <c r="C163" s="144" t="str">
        <f>MID('edt_rapport Garçons'!A290,2,LEN('edt_rapport Garçons'!A290)-1)</f>
        <v>2515876</v>
      </c>
      <c r="D163" s="144" t="str">
        <f>VLOOKUP('edt_rapport Garçons'!K290,Clubs!A:B,2,FALSE)</f>
        <v>Thise</v>
      </c>
      <c r="E163" s="144">
        <f>'edt_rapport Garçons'!E290</f>
        <v>500</v>
      </c>
      <c r="F163" s="144">
        <f>YEAR('edt_rapport Garçons'!D290)</f>
        <v>2002</v>
      </c>
      <c r="G163" s="144" t="str">
        <f>SUBSTITUTE(IF('edt_rapport Garçons'!L290=0,"",'edt_rapport Garçons'!L290)," ","")</f>
        <v>5G75H</v>
      </c>
      <c r="H163" s="144" t="b">
        <f>ISNA(VLOOKUP(C163,Garçons!$D:$D,1,FALSE))</f>
        <v>0</v>
      </c>
      <c r="I163" s="144" t="str">
        <f t="shared" si="2"/>
        <v/>
      </c>
      <c r="J163" s="144" t="str">
        <f>IF(G163=IF(VLOOKUP(C163,Garçons!$D:$O,12,FALSE)="0","",VLOOKUP(C163,Garçons!$D:$O,12,FALSE)),"","***")</f>
        <v>***</v>
      </c>
      <c r="K163" s="144" t="str">
        <f>IF(D163=VLOOKUP(C163,Garçons!$D:$E,2,FALSE),"","***")</f>
        <v/>
      </c>
    </row>
    <row r="164" spans="1:11" x14ac:dyDescent="0.25">
      <c r="A164" s="146" t="str">
        <f>'edt_rapport Garçons'!C299</f>
        <v>Cyril</v>
      </c>
      <c r="B164" s="146" t="str">
        <f>'edt_rapport Garçons'!B299</f>
        <v>THEILLET</v>
      </c>
      <c r="C164" s="144" t="str">
        <f>MID('edt_rapport Garçons'!A299,2,LEN('edt_rapport Garçons'!A299)-1)</f>
        <v>2515879</v>
      </c>
      <c r="D164" s="144" t="str">
        <f>VLOOKUP('edt_rapport Garçons'!K299,Clubs!A:B,2,FALSE)</f>
        <v>Thise</v>
      </c>
      <c r="E164" s="144">
        <f>'edt_rapport Garçons'!E299</f>
        <v>500</v>
      </c>
      <c r="F164" s="144">
        <f>YEAR('edt_rapport Garçons'!D299)</f>
        <v>1975</v>
      </c>
      <c r="G164" s="144" t="str">
        <f>SUBSTITUTE(IF('edt_rapport Garçons'!L299=0,"",'edt_rapport Garçons'!L299)," ","")</f>
        <v/>
      </c>
      <c r="H164" s="144" t="b">
        <f>ISNA(VLOOKUP(C164,Garçons!$D:$D,1,FALSE))</f>
        <v>0</v>
      </c>
      <c r="I164" s="144" t="str">
        <f t="shared" si="2"/>
        <v/>
      </c>
      <c r="J164" s="144" t="str">
        <f>IF(G164=IF(VLOOKUP(C164,Garçons!$D:$O,12,FALSE)="0","",VLOOKUP(C164,Garçons!$D:$O,12,FALSE)),"","***")</f>
        <v>***</v>
      </c>
      <c r="K164" s="144" t="str">
        <f>IF(D164=VLOOKUP(C164,Garçons!$D:$E,2,FALSE),"","***")</f>
        <v/>
      </c>
    </row>
    <row r="165" spans="1:11" x14ac:dyDescent="0.25">
      <c r="A165" s="146" t="str">
        <f>'edt_rapport Garçons'!C302</f>
        <v>Antonin</v>
      </c>
      <c r="B165" s="146" t="str">
        <f>'edt_rapport Garçons'!B302</f>
        <v>MOUNIER</v>
      </c>
      <c r="C165" s="144" t="str">
        <f>MID('edt_rapport Garçons'!A302,2,LEN('edt_rapport Garçons'!A302)-1)</f>
        <v>2515889</v>
      </c>
      <c r="D165" s="144" t="str">
        <f>VLOOKUP('edt_rapport Garçons'!K302,Clubs!A:B,2,FALSE)</f>
        <v>Morteau</v>
      </c>
      <c r="E165" s="144">
        <f>'edt_rapport Garçons'!E302</f>
        <v>608</v>
      </c>
      <c r="F165" s="144">
        <f>YEAR('edt_rapport Garçons'!D302)</f>
        <v>2000</v>
      </c>
      <c r="G165" s="144" t="str">
        <f>SUBSTITUTE(IF('edt_rapport Garçons'!L302=0,"",'edt_rapport Garçons'!L302)," ","")</f>
        <v>1F50G</v>
      </c>
      <c r="H165" s="144" t="b">
        <f>ISNA(VLOOKUP(C165,Garçons!$D:$D,1,FALSE))</f>
        <v>0</v>
      </c>
      <c r="I165" s="144" t="str">
        <f t="shared" si="2"/>
        <v/>
      </c>
      <c r="J165" s="144" t="str">
        <f>IF(G165=IF(VLOOKUP(C165,Garçons!$D:$O,12,FALSE)="0","",VLOOKUP(C165,Garçons!$D:$O,12,FALSE)),"","***")</f>
        <v>***</v>
      </c>
      <c r="K165" s="144" t="str">
        <f>IF(D165=VLOOKUP(C165,Garçons!$D:$E,2,FALSE),"","***")</f>
        <v/>
      </c>
    </row>
    <row r="166" spans="1:11" x14ac:dyDescent="0.25">
      <c r="A166" s="146" t="str">
        <f>'edt_rapport Garçons'!C161</f>
        <v>Nicolas</v>
      </c>
      <c r="B166" s="146" t="str">
        <f>'edt_rapport Garçons'!B161</f>
        <v>BELORGEY</v>
      </c>
      <c r="C166" s="144" t="str">
        <f>MID('edt_rapport Garçons'!A161,2,LEN('edt_rapport Garçons'!A161)-1)</f>
        <v>2515898</v>
      </c>
      <c r="D166" s="144" t="str">
        <f>VLOOKUP('edt_rapport Garçons'!K161,Clubs!A:B,2,FALSE)</f>
        <v>Avanne Aveney</v>
      </c>
      <c r="E166" s="144">
        <f>'edt_rapport Garçons'!E161</f>
        <v>500</v>
      </c>
      <c r="F166" s="144">
        <f>YEAR('edt_rapport Garçons'!D161)</f>
        <v>1999</v>
      </c>
      <c r="G166" s="144" t="str">
        <f>SUBSTITUTE(IF('edt_rapport Garçons'!L161=0,"",'edt_rapport Garçons'!L161)," ","")</f>
        <v>18E</v>
      </c>
      <c r="H166" s="144" t="b">
        <f>ISNA(VLOOKUP(C166,Garçons!$D:$D,1,FALSE))</f>
        <v>0</v>
      </c>
      <c r="I166" s="144" t="str">
        <f t="shared" si="2"/>
        <v/>
      </c>
      <c r="J166" s="144" t="str">
        <f>IF(G166=IF(VLOOKUP(C166,Garçons!$D:$O,12,FALSE)="0","",VLOOKUP(C166,Garçons!$D:$O,12,FALSE)),"","***")</f>
        <v>***</v>
      </c>
      <c r="K166" s="144" t="str">
        <f>IF(D166=VLOOKUP(C166,Garçons!$D:$E,2,FALSE),"","***")</f>
        <v/>
      </c>
    </row>
    <row r="167" spans="1:11" x14ac:dyDescent="0.25">
      <c r="A167" s="146" t="str">
        <f>'edt_rapport Garçons'!C59</f>
        <v>Alexis</v>
      </c>
      <c r="B167" s="146" t="str">
        <f>'edt_rapport Garçons'!B59</f>
        <v>BARBIER</v>
      </c>
      <c r="C167" s="144" t="str">
        <f>MID('edt_rapport Garçons'!A59,2,LEN('edt_rapport Garçons'!A59)-1)</f>
        <v>2515902</v>
      </c>
      <c r="D167" s="144" t="str">
        <f>VLOOKUP('edt_rapport Garçons'!K59,Clubs!A:B,2,FALSE)</f>
        <v>Pontarlier</v>
      </c>
      <c r="E167" s="144">
        <f>'edt_rapport Garçons'!E59</f>
        <v>514</v>
      </c>
      <c r="F167" s="144">
        <f>YEAR('edt_rapport Garçons'!D59)</f>
        <v>2003</v>
      </c>
      <c r="G167" s="144" t="str">
        <f>SUBSTITUTE(IF('edt_rapport Garçons'!L59=0,"",'edt_rapport Garçons'!L59)," ","")</f>
        <v/>
      </c>
      <c r="H167" s="144" t="b">
        <f>ISNA(VLOOKUP(C167,Garçons!$D:$D,1,FALSE))</f>
        <v>0</v>
      </c>
      <c r="I167" s="144" t="str">
        <f t="shared" si="2"/>
        <v/>
      </c>
      <c r="J167" s="144" t="str">
        <f>IF(G167=IF(VLOOKUP(C167,Garçons!$D:$O,12,FALSE)="0","",VLOOKUP(C167,Garçons!$D:$O,12,FALSE)),"","***")</f>
        <v/>
      </c>
      <c r="K167" s="144" t="str">
        <f>IF(D167=VLOOKUP(C167,Garçons!$D:$E,2,FALSE),"","***")</f>
        <v/>
      </c>
    </row>
    <row r="168" spans="1:11" x14ac:dyDescent="0.25">
      <c r="A168" s="146" t="str">
        <f>'edt_rapport Garçons'!C129</f>
        <v>Jean-francois</v>
      </c>
      <c r="B168" s="146" t="str">
        <f>'edt_rapport Garçons'!B129</f>
        <v>ROLIN</v>
      </c>
      <c r="C168" s="144" t="str">
        <f>MID('edt_rapport Garçons'!A129,2,LEN('edt_rapport Garçons'!A129)-1)</f>
        <v>2515912</v>
      </c>
      <c r="D168" s="144" t="str">
        <f>VLOOKUP('edt_rapport Garçons'!K129,Clubs!A:B,2,FALSE)</f>
        <v>Pont de Roide</v>
      </c>
      <c r="E168" s="144">
        <f>'edt_rapport Garçons'!E129</f>
        <v>500</v>
      </c>
      <c r="F168" s="144">
        <f>YEAR('edt_rapport Garçons'!D129)</f>
        <v>1953</v>
      </c>
      <c r="G168" s="144" t="str">
        <f>SUBSTITUTE(IF('edt_rapport Garçons'!L129=0,"",'edt_rapport Garçons'!L129)," ","")</f>
        <v>32F</v>
      </c>
      <c r="H168" s="144" t="b">
        <f>ISNA(VLOOKUP(C168,Garçons!$D:$D,1,FALSE))</f>
        <v>0</v>
      </c>
      <c r="I168" s="144" t="str">
        <f t="shared" si="2"/>
        <v/>
      </c>
      <c r="J168" s="144" t="str">
        <f>IF(G168=IF(VLOOKUP(C168,Garçons!$D:$O,12,FALSE)="0","",VLOOKUP(C168,Garçons!$D:$O,12,FALSE)),"","***")</f>
        <v>***</v>
      </c>
      <c r="K168" s="144" t="str">
        <f>IF(D168=VLOOKUP(C168,Garçons!$D:$E,2,FALSE),"","***")</f>
        <v/>
      </c>
    </row>
    <row r="169" spans="1:11" x14ac:dyDescent="0.25">
      <c r="A169" s="146" t="str">
        <f>'edt_rapport Garçons'!C214</f>
        <v>Lorenzo</v>
      </c>
      <c r="B169" s="146" t="str">
        <f>'edt_rapport Garçons'!B214</f>
        <v>ROY</v>
      </c>
      <c r="C169" s="144" t="str">
        <f>MID('edt_rapport Garçons'!A214,2,LEN('edt_rapport Garçons'!A214)-1)</f>
        <v>2515944</v>
      </c>
      <c r="D169" s="144" t="str">
        <f>VLOOKUP('edt_rapport Garçons'!K214,Clubs!A:B,2,FALSE)</f>
        <v>Goux les Usiers</v>
      </c>
      <c r="E169" s="144">
        <f>'edt_rapport Garçons'!E214</f>
        <v>500</v>
      </c>
      <c r="F169" s="144">
        <f>YEAR('edt_rapport Garçons'!D214)</f>
        <v>2005</v>
      </c>
      <c r="G169" s="144" t="str">
        <f>SUBSTITUTE(IF('edt_rapport Garçons'!L214=0,"",'edt_rapport Garçons'!L214)," ","")</f>
        <v>50H</v>
      </c>
      <c r="H169" s="144" t="b">
        <f>ISNA(VLOOKUP(C169,Garçons!$D:$D,1,FALSE))</f>
        <v>0</v>
      </c>
      <c r="I169" s="144" t="str">
        <f t="shared" si="2"/>
        <v/>
      </c>
      <c r="J169" s="144" t="str">
        <f>IF(G169=IF(VLOOKUP(C169,Garçons!$D:$O,12,FALSE)="0","",VLOOKUP(C169,Garçons!$D:$O,12,FALSE)),"","***")</f>
        <v>***</v>
      </c>
      <c r="K169" s="144" t="str">
        <f>IF(D169=VLOOKUP(C169,Garçons!$D:$E,2,FALSE),"","***")</f>
        <v/>
      </c>
    </row>
    <row r="170" spans="1:11" x14ac:dyDescent="0.25">
      <c r="A170" s="146" t="str">
        <f>'edt_rapport Garçons'!C254</f>
        <v>Dimitri</v>
      </c>
      <c r="B170" s="146" t="str">
        <f>'edt_rapport Garçons'!B254</f>
        <v>BERTHINIER</v>
      </c>
      <c r="C170" s="144" t="str">
        <f>MID('edt_rapport Garçons'!A254,2,LEN('edt_rapport Garçons'!A254)-1)</f>
        <v>2515953</v>
      </c>
      <c r="D170" s="144" t="str">
        <f>VLOOKUP('edt_rapport Garçons'!K254,Clubs!A:B,2,FALSE)</f>
        <v>Baume les Dames</v>
      </c>
      <c r="E170" s="144">
        <f>'edt_rapport Garçons'!E254</f>
        <v>500</v>
      </c>
      <c r="F170" s="144">
        <f>YEAR('edt_rapport Garçons'!D254)</f>
        <v>2001</v>
      </c>
      <c r="G170" s="144" t="str">
        <f>SUBSTITUTE(IF('edt_rapport Garçons'!L254=0,"",'edt_rapport Garçons'!L254)," ","")</f>
        <v>50G</v>
      </c>
      <c r="H170" s="144" t="b">
        <f>ISNA(VLOOKUP(C170,Garçons!$D:$D,1,FALSE))</f>
        <v>0</v>
      </c>
      <c r="I170" s="144" t="str">
        <f t="shared" si="2"/>
        <v/>
      </c>
      <c r="J170" s="144" t="str">
        <f>IF(G170=IF(VLOOKUP(C170,Garçons!$D:$O,12,FALSE)="0","",VLOOKUP(C170,Garçons!$D:$O,12,FALSE)),"","***")</f>
        <v>***</v>
      </c>
      <c r="K170" s="144" t="str">
        <f>IF(D170=VLOOKUP(C170,Garçons!$D:$E,2,FALSE),"","***")</f>
        <v/>
      </c>
    </row>
    <row r="171" spans="1:11" x14ac:dyDescent="0.25">
      <c r="A171" s="146" t="str">
        <f>'edt_rapport Garçons'!C303</f>
        <v>Ludovic</v>
      </c>
      <c r="B171" s="146" t="str">
        <f>'edt_rapport Garçons'!B303</f>
        <v>PETIN</v>
      </c>
      <c r="C171" s="144" t="str">
        <f>MID('edt_rapport Garçons'!A303,2,LEN('edt_rapport Garçons'!A303)-1)</f>
        <v>2515955</v>
      </c>
      <c r="D171" s="144" t="str">
        <f>VLOOKUP('edt_rapport Garçons'!K303,Clubs!A:B,2,FALSE)</f>
        <v>Morteau</v>
      </c>
      <c r="E171" s="144">
        <f>'edt_rapport Garçons'!E303</f>
        <v>584</v>
      </c>
      <c r="F171" s="144">
        <f>YEAR('edt_rapport Garçons'!D303)</f>
        <v>1995</v>
      </c>
      <c r="G171" s="144" t="str">
        <f>SUBSTITUTE(IF('edt_rapport Garçons'!L303=0,"",'edt_rapport Garçons'!L303)," ","")</f>
        <v/>
      </c>
      <c r="H171" s="144" t="b">
        <f>ISNA(VLOOKUP(C171,Garçons!$D:$D,1,FALSE))</f>
        <v>0</v>
      </c>
      <c r="I171" s="144" t="str">
        <f t="shared" si="2"/>
        <v/>
      </c>
      <c r="J171" s="144" t="str">
        <f>IF(G171=IF(VLOOKUP(C171,Garçons!$D:$O,12,FALSE)="0","",VLOOKUP(C171,Garçons!$D:$O,12,FALSE)),"","***")</f>
        <v>***</v>
      </c>
      <c r="K171" s="144" t="str">
        <f>IF(D171=VLOOKUP(C171,Garçons!$D:$E,2,FALSE),"","***")</f>
        <v/>
      </c>
    </row>
    <row r="172" spans="1:11" x14ac:dyDescent="0.25">
      <c r="A172" s="146" t="str">
        <f>'edt_rapport Garçons'!C189</f>
        <v>Loic</v>
      </c>
      <c r="B172" s="146" t="str">
        <f>'edt_rapport Garçons'!B189</f>
        <v>MICHEL</v>
      </c>
      <c r="C172" s="144" t="str">
        <f>MID('edt_rapport Garçons'!A189,2,LEN('edt_rapport Garçons'!A189)-1)</f>
        <v>2515957</v>
      </c>
      <c r="D172" s="144" t="str">
        <f>VLOOKUP('edt_rapport Garçons'!K189,Clubs!A:B,2,FALSE)</f>
        <v>Bourguignon</v>
      </c>
      <c r="E172" s="144">
        <f>'edt_rapport Garçons'!E189</f>
        <v>546</v>
      </c>
      <c r="F172" s="144">
        <f>YEAR('edt_rapport Garçons'!D189)</f>
        <v>2003</v>
      </c>
      <c r="G172" s="144" t="str">
        <f>SUBSTITUTE(IF('edt_rapport Garçons'!L189=0,"",'edt_rapport Garçons'!L189)," ","")</f>
        <v>79G45H</v>
      </c>
      <c r="H172" s="144" t="b">
        <f>ISNA(VLOOKUP(C172,Garçons!$D:$D,1,FALSE))</f>
        <v>0</v>
      </c>
      <c r="I172" s="144" t="str">
        <f t="shared" si="2"/>
        <v/>
      </c>
      <c r="J172" s="144" t="str">
        <f>IF(G172=IF(VLOOKUP(C172,Garçons!$D:$O,12,FALSE)="0","",VLOOKUP(C172,Garçons!$D:$O,12,FALSE)),"","***")</f>
        <v>***</v>
      </c>
      <c r="K172" s="144" t="str">
        <f>IF(D172=VLOOKUP(C172,Garçons!$D:$E,2,FALSE),"","***")</f>
        <v/>
      </c>
    </row>
    <row r="173" spans="1:11" x14ac:dyDescent="0.25">
      <c r="A173" s="146" t="str">
        <f>'edt_rapport Garçons'!C51</f>
        <v>Anthony</v>
      </c>
      <c r="B173" s="146" t="str">
        <f>'edt_rapport Garçons'!B51</f>
        <v>JEANCLER</v>
      </c>
      <c r="C173" s="144" t="str">
        <f>MID('edt_rapport Garçons'!A51,2,LEN('edt_rapport Garçons'!A51)-1)</f>
        <v>2515972</v>
      </c>
      <c r="D173" s="144" t="str">
        <f>VLOOKUP('edt_rapport Garçons'!K51,Clubs!A:B,2,FALSE)</f>
        <v>Maîche</v>
      </c>
      <c r="E173" s="144">
        <f>'edt_rapport Garçons'!E51</f>
        <v>510</v>
      </c>
      <c r="F173" s="144">
        <f>YEAR('edt_rapport Garçons'!D51)</f>
        <v>2005</v>
      </c>
      <c r="G173" s="144" t="str">
        <f>SUBSTITUTE(IF('edt_rapport Garçons'!L51=0,"",'edt_rapport Garçons'!L51)," ","")</f>
        <v>17G80H</v>
      </c>
      <c r="H173" s="144" t="b">
        <f>ISNA(VLOOKUP(C173,Garçons!$D:$D,1,FALSE))</f>
        <v>0</v>
      </c>
      <c r="I173" s="144" t="str">
        <f t="shared" si="2"/>
        <v/>
      </c>
      <c r="J173" s="144" t="str">
        <f>IF(G173=IF(VLOOKUP(C173,Garçons!$D:$O,12,FALSE)="0","",VLOOKUP(C173,Garçons!$D:$O,12,FALSE)),"","***")</f>
        <v>***</v>
      </c>
      <c r="K173" s="144" t="str">
        <f>IF(D173=VLOOKUP(C173,Garçons!$D:$E,2,FALSE),"","***")</f>
        <v/>
      </c>
    </row>
    <row r="174" spans="1:11" x14ac:dyDescent="0.25">
      <c r="A174" s="146" t="str">
        <f>'edt_rapport Garçons'!C32</f>
        <v>Lilian</v>
      </c>
      <c r="B174" s="146" t="str">
        <f>'edt_rapport Garçons'!B32</f>
        <v>PAPPALARDO</v>
      </c>
      <c r="C174" s="144" t="str">
        <f>MID('edt_rapport Garçons'!A32,2,LEN('edt_rapport Garçons'!A32)-1)</f>
        <v>2515985</v>
      </c>
      <c r="D174" s="144" t="str">
        <f>VLOOKUP('edt_rapport Garçons'!K32,Clubs!A:B,2,FALSE)</f>
        <v>Fesches le Châtel</v>
      </c>
      <c r="E174" s="144">
        <f>'edt_rapport Garçons'!E32</f>
        <v>518</v>
      </c>
      <c r="F174" s="144">
        <f>YEAR('edt_rapport Garçons'!D32)</f>
        <v>1999</v>
      </c>
      <c r="G174" s="144" t="str">
        <f>SUBSTITUTE(IF('edt_rapport Garçons'!L32=0,"",'edt_rapport Garçons'!L32)," ","")</f>
        <v/>
      </c>
      <c r="H174" s="144" t="b">
        <f>ISNA(VLOOKUP(C174,Garçons!$D:$D,1,FALSE))</f>
        <v>0</v>
      </c>
      <c r="I174" s="144" t="str">
        <f t="shared" si="2"/>
        <v/>
      </c>
      <c r="J174" s="144" t="str">
        <f>IF(G174=IF(VLOOKUP(C174,Garçons!$D:$O,12,FALSE)="0","",VLOOKUP(C174,Garçons!$D:$O,12,FALSE)),"","***")</f>
        <v/>
      </c>
      <c r="K174" s="144" t="str">
        <f>IF(D174=VLOOKUP(C174,Garçons!$D:$E,2,FALSE),"","***")</f>
        <v/>
      </c>
    </row>
    <row r="175" spans="1:11" x14ac:dyDescent="0.25">
      <c r="A175" s="146" t="str">
        <f>'edt_rapport Garçons'!C294</f>
        <v>Yannick</v>
      </c>
      <c r="B175" s="146" t="str">
        <f>'edt_rapport Garçons'!B294</f>
        <v>BAUVAIR</v>
      </c>
      <c r="C175" s="144" t="str">
        <f>MID('edt_rapport Garçons'!A294,2,LEN('edt_rapport Garçons'!A294)-1)</f>
        <v>2515989</v>
      </c>
      <c r="D175" s="144" t="str">
        <f>VLOOKUP('edt_rapport Garçons'!K294,Clubs!A:B,2,FALSE)</f>
        <v>Thise</v>
      </c>
      <c r="E175" s="144">
        <f>'edt_rapport Garçons'!E294</f>
        <v>500</v>
      </c>
      <c r="F175" s="144">
        <f>YEAR('edt_rapport Garçons'!D294)</f>
        <v>1980</v>
      </c>
      <c r="G175" s="144" t="str">
        <f>SUBSTITUTE(IF('edt_rapport Garçons'!L294=0,"",'edt_rapport Garçons'!L294)," ","")</f>
        <v>7F50G</v>
      </c>
      <c r="H175" s="144" t="b">
        <f>ISNA(VLOOKUP(C175,Garçons!$D:$D,1,FALSE))</f>
        <v>0</v>
      </c>
      <c r="I175" s="144" t="str">
        <f t="shared" si="2"/>
        <v/>
      </c>
      <c r="J175" s="144" t="str">
        <f>IF(G175=IF(VLOOKUP(C175,Garçons!$D:$O,12,FALSE)="0","",VLOOKUP(C175,Garçons!$D:$O,12,FALSE)),"","***")</f>
        <v>***</v>
      </c>
      <c r="K175" s="144" t="str">
        <f>IF(D175=VLOOKUP(C175,Garçons!$D:$E,2,FALSE),"","***")</f>
        <v/>
      </c>
    </row>
    <row r="176" spans="1:11" x14ac:dyDescent="0.25">
      <c r="A176" s="146" t="str">
        <f>'edt_rapport Garçons'!C56</f>
        <v>Sylvain</v>
      </c>
      <c r="B176" s="146" t="str">
        <f>'edt_rapport Garçons'!B56</f>
        <v>GUILLOT</v>
      </c>
      <c r="C176" s="144" t="str">
        <f>MID('edt_rapport Garçons'!A56,2,LEN('edt_rapport Garçons'!A56)-1)</f>
        <v>2516000</v>
      </c>
      <c r="D176" s="144" t="str">
        <f>VLOOKUP('edt_rapport Garçons'!K56,Clubs!A:B,2,FALSE)</f>
        <v>Maîche</v>
      </c>
      <c r="E176" s="144">
        <f>'edt_rapport Garçons'!E56</f>
        <v>526</v>
      </c>
      <c r="F176" s="144">
        <f>YEAR('edt_rapport Garçons'!D56)</f>
        <v>1977</v>
      </c>
      <c r="G176" s="144" t="str">
        <f>SUBSTITUTE(IF('edt_rapport Garçons'!L56=0,"",'edt_rapport Garçons'!L56)," ","")</f>
        <v>60F</v>
      </c>
      <c r="H176" s="144" t="b">
        <f>ISNA(VLOOKUP(C176,Garçons!$D:$D,1,FALSE))</f>
        <v>0</v>
      </c>
      <c r="I176" s="144" t="str">
        <f t="shared" si="2"/>
        <v/>
      </c>
      <c r="J176" s="144" t="str">
        <f>IF(G176=IF(VLOOKUP(C176,Garçons!$D:$O,12,FALSE)="0","",VLOOKUP(C176,Garçons!$D:$O,12,FALSE)),"","***")</f>
        <v>***</v>
      </c>
      <c r="K176" s="144" t="str">
        <f>IF(D176=VLOOKUP(C176,Garçons!$D:$E,2,FALSE),"","***")</f>
        <v/>
      </c>
    </row>
    <row r="177" spans="1:11" x14ac:dyDescent="0.25">
      <c r="A177" s="146" t="str">
        <f>'edt_rapport Garçons'!C42</f>
        <v>Thomas</v>
      </c>
      <c r="B177" s="146" t="str">
        <f>'edt_rapport Garçons'!B42</f>
        <v>BOUVAIS</v>
      </c>
      <c r="C177" s="144" t="str">
        <f>MID('edt_rapport Garçons'!A42,2,LEN('edt_rapport Garçons'!A42)-1)</f>
        <v>2516008</v>
      </c>
      <c r="D177" s="144" t="str">
        <f>VLOOKUP('edt_rapport Garçons'!K42,Clubs!A:B,2,FALSE)</f>
        <v>Sochaux</v>
      </c>
      <c r="E177" s="144">
        <f>'edt_rapport Garçons'!E42</f>
        <v>500</v>
      </c>
      <c r="F177" s="144">
        <f>YEAR('edt_rapport Garçons'!D42)</f>
        <v>2002</v>
      </c>
      <c r="G177" s="144" t="str">
        <f>SUBSTITUTE(IF('edt_rapport Garçons'!L42=0,"",'edt_rapport Garçons'!L42)," ","")</f>
        <v/>
      </c>
      <c r="H177" s="144" t="b">
        <f>ISNA(VLOOKUP(C177,Garçons!$D:$D,1,FALSE))</f>
        <v>0</v>
      </c>
      <c r="I177" s="144" t="str">
        <f t="shared" si="2"/>
        <v/>
      </c>
      <c r="J177" s="144" t="str">
        <f>IF(G177=IF(VLOOKUP(C177,Garçons!$D:$O,12,FALSE)="0","",VLOOKUP(C177,Garçons!$D:$O,12,FALSE)),"","***")</f>
        <v>***</v>
      </c>
      <c r="K177" s="144" t="str">
        <f>IF(D177=VLOOKUP(C177,Garçons!$D:$E,2,FALSE),"","***")</f>
        <v/>
      </c>
    </row>
    <row r="178" spans="1:11" x14ac:dyDescent="0.25">
      <c r="A178" s="146" t="str">
        <f>'edt_rapport Garçons'!C275</f>
        <v>Kimsley</v>
      </c>
      <c r="B178" s="146" t="str">
        <f>'edt_rapport Garçons'!B275</f>
        <v>FALLA</v>
      </c>
      <c r="C178" s="144" t="str">
        <f>MID('edt_rapport Garçons'!A275,2,LEN('edt_rapport Garçons'!A275)-1)</f>
        <v>2516041</v>
      </c>
      <c r="D178" s="144" t="str">
        <f>VLOOKUP('edt_rapport Garçons'!K275,Clubs!A:B,2,FALSE)</f>
        <v>Pelousey</v>
      </c>
      <c r="E178" s="144">
        <f>'edt_rapport Garçons'!E275</f>
        <v>586</v>
      </c>
      <c r="F178" s="144">
        <f>YEAR('edt_rapport Garçons'!D275)</f>
        <v>2002</v>
      </c>
      <c r="G178" s="144" t="str">
        <f>SUBSTITUTE(IF('edt_rapport Garçons'!L275=0,"",'edt_rapport Garçons'!L275)," ","")</f>
        <v>1F30G80H</v>
      </c>
      <c r="H178" s="144" t="b">
        <f>ISNA(VLOOKUP(C178,Garçons!$D:$D,1,FALSE))</f>
        <v>0</v>
      </c>
      <c r="I178" s="144" t="str">
        <f t="shared" si="2"/>
        <v/>
      </c>
      <c r="J178" s="144" t="str">
        <f>IF(G178=IF(VLOOKUP(C178,Garçons!$D:$O,12,FALSE)="0","",VLOOKUP(C178,Garçons!$D:$O,12,FALSE)),"","***")</f>
        <v>***</v>
      </c>
      <c r="K178" s="144" t="str">
        <f>IF(D178=VLOOKUP(C178,Garçons!$D:$E,2,FALSE),"","***")</f>
        <v/>
      </c>
    </row>
    <row r="179" spans="1:11" x14ac:dyDescent="0.25">
      <c r="A179" s="146" t="str">
        <f>'edt_rapport Garçons'!C194</f>
        <v>Matthieu</v>
      </c>
      <c r="B179" s="146" t="str">
        <f>'edt_rapport Garçons'!B194</f>
        <v>GUENOT INNESTI</v>
      </c>
      <c r="C179" s="144" t="str">
        <f>MID('edt_rapport Garçons'!A194,2,LEN('edt_rapport Garçons'!A194)-1)</f>
        <v>2516042</v>
      </c>
      <c r="D179" s="144" t="str">
        <f>VLOOKUP('edt_rapport Garçons'!K194,Clubs!A:B,2,FALSE)</f>
        <v>Roche lez Beaupré</v>
      </c>
      <c r="E179" s="144">
        <f>'edt_rapport Garçons'!E194</f>
        <v>525</v>
      </c>
      <c r="F179" s="144">
        <f>YEAR('edt_rapport Garçons'!D194)</f>
        <v>2004</v>
      </c>
      <c r="G179" s="144" t="str">
        <f>SUBSTITUTE(IF('edt_rapport Garçons'!L194=0,"",'edt_rapport Garçons'!L194)," ","")</f>
        <v>76G80H</v>
      </c>
      <c r="H179" s="144" t="b">
        <f>ISNA(VLOOKUP(C179,Garçons!$D:$D,1,FALSE))</f>
        <v>0</v>
      </c>
      <c r="I179" s="144" t="str">
        <f t="shared" si="2"/>
        <v/>
      </c>
      <c r="J179" s="144" t="str">
        <f>IF(G179=IF(VLOOKUP(C179,Garçons!$D:$O,12,FALSE)="0","",VLOOKUP(C179,Garçons!$D:$O,12,FALSE)),"","***")</f>
        <v>***</v>
      </c>
      <c r="K179" s="144" t="str">
        <f>IF(D179=VLOOKUP(C179,Garçons!$D:$E,2,FALSE),"","***")</f>
        <v/>
      </c>
    </row>
    <row r="180" spans="1:11" x14ac:dyDescent="0.25">
      <c r="A180" s="146" t="str">
        <f>'edt_rapport Garçons'!C198</f>
        <v>Joris</v>
      </c>
      <c r="B180" s="146" t="str">
        <f>'edt_rapport Garçons'!B198</f>
        <v>FLEURIAN</v>
      </c>
      <c r="C180" s="144" t="str">
        <f>MID('edt_rapport Garçons'!A198,2,LEN('edt_rapport Garçons'!A198)-1)</f>
        <v>2516043</v>
      </c>
      <c r="D180" s="144" t="str">
        <f>VLOOKUP('edt_rapport Garçons'!K198,Clubs!A:B,2,FALSE)</f>
        <v>Roche lez Beaupré</v>
      </c>
      <c r="E180" s="144">
        <f>'edt_rapport Garçons'!E198</f>
        <v>500</v>
      </c>
      <c r="F180" s="144">
        <f>YEAR('edt_rapport Garçons'!D198)</f>
        <v>2001</v>
      </c>
      <c r="G180" s="144" t="str">
        <f>SUBSTITUTE(IF('edt_rapport Garçons'!L198=0,"",'edt_rapport Garçons'!L198)," ","")</f>
        <v>3F25G</v>
      </c>
      <c r="H180" s="144" t="b">
        <f>ISNA(VLOOKUP(C180,Garçons!$D:$D,1,FALSE))</f>
        <v>0</v>
      </c>
      <c r="I180" s="144" t="str">
        <f t="shared" si="2"/>
        <v/>
      </c>
      <c r="J180" s="144" t="str">
        <f>IF(G180=IF(VLOOKUP(C180,Garçons!$D:$O,12,FALSE)="0","",VLOOKUP(C180,Garçons!$D:$O,12,FALSE)),"","***")</f>
        <v>***</v>
      </c>
      <c r="K180" s="144" t="str">
        <f>IF(D180=VLOOKUP(C180,Garçons!$D:$E,2,FALSE),"","***")</f>
        <v/>
      </c>
    </row>
    <row r="181" spans="1:11" x14ac:dyDescent="0.25">
      <c r="A181" s="146" t="str">
        <f>'edt_rapport Garçons'!C175</f>
        <v>Léo</v>
      </c>
      <c r="B181" s="146" t="str">
        <f>'edt_rapport Garçons'!B175</f>
        <v>THIBAUD</v>
      </c>
      <c r="C181" s="144" t="str">
        <f>MID('edt_rapport Garçons'!A175,2,LEN('edt_rapport Garçons'!A175)-1)</f>
        <v>2516051</v>
      </c>
      <c r="D181" s="144" t="str">
        <f>VLOOKUP('edt_rapport Garçons'!K175,Clubs!A:B,2,FALSE)</f>
        <v>Les Auxons</v>
      </c>
      <c r="E181" s="144">
        <f>'edt_rapport Garçons'!E175</f>
        <v>500</v>
      </c>
      <c r="F181" s="144">
        <f>YEAR('edt_rapport Garçons'!D175)</f>
        <v>2007</v>
      </c>
      <c r="G181" s="144" t="str">
        <f>SUBSTITUTE(IF('edt_rapport Garçons'!L175=0,"",'edt_rapport Garçons'!L175)," ","")</f>
        <v/>
      </c>
      <c r="H181" s="144" t="b">
        <f>ISNA(VLOOKUP(C181,Garçons!$D:$D,1,FALSE))</f>
        <v>0</v>
      </c>
      <c r="I181" s="144" t="str">
        <f t="shared" si="2"/>
        <v/>
      </c>
      <c r="J181" s="144" t="str">
        <f>IF(G181=IF(VLOOKUP(C181,Garçons!$D:$O,12,FALSE)="0","",VLOOKUP(C181,Garçons!$D:$O,12,FALSE)),"","***")</f>
        <v/>
      </c>
      <c r="K181" s="144" t="str">
        <f>IF(D181=VLOOKUP(C181,Garçons!$D:$E,2,FALSE),"","***")</f>
        <v/>
      </c>
    </row>
    <row r="182" spans="1:11" x14ac:dyDescent="0.25">
      <c r="A182" s="146" t="str">
        <f>'edt_rapport Garçons'!C305</f>
        <v>Yannick</v>
      </c>
      <c r="B182" s="146" t="str">
        <f>'edt_rapport Garçons'!B305</f>
        <v>BERGEON</v>
      </c>
      <c r="C182" s="144" t="str">
        <f>MID('edt_rapport Garçons'!A305,2,LEN('edt_rapport Garçons'!A305)-1)</f>
        <v>2516053</v>
      </c>
      <c r="D182" s="144" t="str">
        <f>VLOOKUP('edt_rapport Garçons'!K305,Clubs!A:B,2,FALSE)</f>
        <v>Morteau</v>
      </c>
      <c r="E182" s="144">
        <f>'edt_rapport Garçons'!E305</f>
        <v>825</v>
      </c>
      <c r="F182" s="144">
        <f>YEAR('edt_rapport Garçons'!D305)</f>
        <v>1969</v>
      </c>
      <c r="G182" s="144" t="str">
        <f>SUBSTITUTE(IF('edt_rapport Garçons'!L305=0,"",'edt_rapport Garçons'!L305)," ","")</f>
        <v>1E17F</v>
      </c>
      <c r="H182" s="144" t="b">
        <f>ISNA(VLOOKUP(C182,Garçons!$D:$D,1,FALSE))</f>
        <v>0</v>
      </c>
      <c r="I182" s="144" t="str">
        <f t="shared" si="2"/>
        <v/>
      </c>
      <c r="J182" s="144" t="str">
        <f>IF(G182=IF(VLOOKUP(C182,Garçons!$D:$O,12,FALSE)="0","",VLOOKUP(C182,Garçons!$D:$O,12,FALSE)),"","***")</f>
        <v>***</v>
      </c>
      <c r="K182" s="144" t="str">
        <f>IF(D182=VLOOKUP(C182,Garçons!$D:$E,2,FALSE),"","***")</f>
        <v/>
      </c>
    </row>
    <row r="183" spans="1:11" x14ac:dyDescent="0.25">
      <c r="A183" s="146" t="str">
        <f>'edt_rapport Garçons'!C134</f>
        <v>Gabriel</v>
      </c>
      <c r="B183" s="146" t="str">
        <f>'edt_rapport Garçons'!B134</f>
        <v>MATHELY</v>
      </c>
      <c r="C183" s="144" t="str">
        <f>MID('edt_rapport Garçons'!A134,2,LEN('edt_rapport Garçons'!A134)-1)</f>
        <v>2516065</v>
      </c>
      <c r="D183" s="144" t="str">
        <f>VLOOKUP('edt_rapport Garçons'!K134,Clubs!A:B,2,FALSE)</f>
        <v>Saint Vit</v>
      </c>
      <c r="E183" s="144">
        <f>'edt_rapport Garçons'!E134</f>
        <v>500</v>
      </c>
      <c r="F183" s="144">
        <f>YEAR('edt_rapport Garçons'!D134)</f>
        <v>2008</v>
      </c>
      <c r="G183" s="144" t="str">
        <f>SUBSTITUTE(IF('edt_rapport Garçons'!L134=0,"",'edt_rapport Garçons'!L134)," ","")</f>
        <v>52H</v>
      </c>
      <c r="H183" s="144" t="b">
        <f>ISNA(VLOOKUP(C183,Garçons!$D:$D,1,FALSE))</f>
        <v>0</v>
      </c>
      <c r="I183" s="144" t="str">
        <f t="shared" si="2"/>
        <v/>
      </c>
      <c r="J183" s="144" t="str">
        <f>IF(G183=IF(VLOOKUP(C183,Garçons!$D:$O,12,FALSE)="0","",VLOOKUP(C183,Garçons!$D:$O,12,FALSE)),"","***")</f>
        <v>***</v>
      </c>
      <c r="K183" s="144" t="str">
        <f>IF(D183=VLOOKUP(C183,Garçons!$D:$E,2,FALSE),"","***")</f>
        <v/>
      </c>
    </row>
    <row r="184" spans="1:11" x14ac:dyDescent="0.25">
      <c r="A184" s="146" t="str">
        <f>'edt_rapport Garçons'!C172</f>
        <v>Hugo</v>
      </c>
      <c r="B184" s="146" t="str">
        <f>'edt_rapport Garçons'!B172</f>
        <v>ROUGY</v>
      </c>
      <c r="C184" s="144" t="str">
        <f>MID('edt_rapport Garçons'!A172,2,LEN('edt_rapport Garçons'!A172)-1)</f>
        <v>2516068</v>
      </c>
      <c r="D184" s="144" t="str">
        <f>VLOOKUP('edt_rapport Garçons'!K172,Clubs!A:B,2,FALSE)</f>
        <v>Bouclans</v>
      </c>
      <c r="E184" s="144">
        <f>'edt_rapport Garçons'!E172</f>
        <v>500</v>
      </c>
      <c r="F184" s="144">
        <f>YEAR('edt_rapport Garçons'!D172)</f>
        <v>2002</v>
      </c>
      <c r="G184" s="144" t="str">
        <f>SUBSTITUTE(IF('edt_rapport Garçons'!L172=0,"",'edt_rapport Garçons'!L172)," ","")</f>
        <v>73G</v>
      </c>
      <c r="H184" s="144" t="b">
        <f>ISNA(VLOOKUP(C184,Garçons!$D:$D,1,FALSE))</f>
        <v>0</v>
      </c>
      <c r="I184" s="144" t="str">
        <f t="shared" si="2"/>
        <v/>
      </c>
      <c r="J184" s="144" t="str">
        <f>IF(G184=IF(VLOOKUP(C184,Garçons!$D:$O,12,FALSE)="0","",VLOOKUP(C184,Garçons!$D:$O,12,FALSE)),"","***")</f>
        <v>***</v>
      </c>
      <c r="K184" s="144" t="str">
        <f>IF(D184=VLOOKUP(C184,Garçons!$D:$E,2,FALSE),"","***")</f>
        <v/>
      </c>
    </row>
    <row r="185" spans="1:11" x14ac:dyDescent="0.25">
      <c r="A185" s="146" t="str">
        <f>'edt_rapport Garçons'!C276</f>
        <v>Lucas</v>
      </c>
      <c r="B185" s="146" t="str">
        <f>'edt_rapport Garçons'!B276</f>
        <v>HELLER</v>
      </c>
      <c r="C185" s="144" t="str">
        <f>MID('edt_rapport Garçons'!A276,2,LEN('edt_rapport Garçons'!A276)-1)</f>
        <v>2516069</v>
      </c>
      <c r="D185" s="144" t="str">
        <f>VLOOKUP('edt_rapport Garçons'!K276,Clubs!A:B,2,FALSE)</f>
        <v>Pelousey</v>
      </c>
      <c r="E185" s="144">
        <f>'edt_rapport Garçons'!E276</f>
        <v>500</v>
      </c>
      <c r="F185" s="144">
        <f>YEAR('edt_rapport Garçons'!D276)</f>
        <v>2001</v>
      </c>
      <c r="G185" s="144" t="str">
        <f>SUBSTITUTE(IF('edt_rapport Garçons'!L276=0,"",'edt_rapport Garçons'!L276)," ","")</f>
        <v>3F95G</v>
      </c>
      <c r="H185" s="144" t="b">
        <f>ISNA(VLOOKUP(C185,Garçons!$D:$D,1,FALSE))</f>
        <v>0</v>
      </c>
      <c r="I185" s="144" t="str">
        <f t="shared" si="2"/>
        <v/>
      </c>
      <c r="J185" s="144" t="str">
        <f>IF(G185=IF(VLOOKUP(C185,Garçons!$D:$O,12,FALSE)="0","",VLOOKUP(C185,Garçons!$D:$O,12,FALSE)),"","***")</f>
        <v>***</v>
      </c>
      <c r="K185" s="144" t="str">
        <f>IF(D185=VLOOKUP(C185,Garçons!$D:$E,2,FALSE),"","***")</f>
        <v/>
      </c>
    </row>
    <row r="186" spans="1:11" x14ac:dyDescent="0.25">
      <c r="A186" s="146" t="str">
        <f>'edt_rapport Garçons'!C57</f>
        <v>Richard</v>
      </c>
      <c r="B186" s="146" t="str">
        <f>'edt_rapport Garçons'!B57</f>
        <v>VIGUIER</v>
      </c>
      <c r="C186" s="144" t="str">
        <f>MID('edt_rapport Garçons'!A57,2,LEN('edt_rapport Garçons'!A57)-1)</f>
        <v>2516082</v>
      </c>
      <c r="D186" s="144" t="str">
        <f>VLOOKUP('edt_rapport Garçons'!K57,Clubs!A:B,2,FALSE)</f>
        <v>Maîche</v>
      </c>
      <c r="E186" s="144">
        <f>'edt_rapport Garçons'!E57</f>
        <v>500</v>
      </c>
      <c r="F186" s="144">
        <f>YEAR('edt_rapport Garçons'!D57)</f>
        <v>1976</v>
      </c>
      <c r="G186" s="144" t="str">
        <f>SUBSTITUTE(IF('edt_rapport Garçons'!L57=0,"",'edt_rapport Garçons'!L57)," ","")</f>
        <v/>
      </c>
      <c r="H186" s="144" t="b">
        <f>ISNA(VLOOKUP(C186,Garçons!$D:$D,1,FALSE))</f>
        <v>0</v>
      </c>
      <c r="I186" s="144" t="str">
        <f t="shared" si="2"/>
        <v/>
      </c>
      <c r="J186" s="144" t="str">
        <f>IF(G186=IF(VLOOKUP(C186,Garçons!$D:$O,12,FALSE)="0","",VLOOKUP(C186,Garçons!$D:$O,12,FALSE)),"","***")</f>
        <v>***</v>
      </c>
      <c r="K186" s="144" t="str">
        <f>IF(D186=VLOOKUP(C186,Garçons!$D:$E,2,FALSE),"","***")</f>
        <v/>
      </c>
    </row>
    <row r="187" spans="1:11" x14ac:dyDescent="0.25">
      <c r="A187" s="146" t="str">
        <f>'edt_rapport Garçons'!C227</f>
        <v>Noé</v>
      </c>
      <c r="B187" s="146" t="str">
        <f>'edt_rapport Garçons'!B227</f>
        <v>CACHOT</v>
      </c>
      <c r="C187" s="144" t="str">
        <f>MID('edt_rapport Garçons'!A227,2,LEN('edt_rapport Garçons'!A227)-1)</f>
        <v>2516084</v>
      </c>
      <c r="D187" s="144" t="str">
        <f>VLOOKUP('edt_rapport Garçons'!K227,Clubs!A:B,2,FALSE)</f>
        <v>Champlive</v>
      </c>
      <c r="E187" s="144">
        <f>'edt_rapport Garçons'!E227</f>
        <v>500</v>
      </c>
      <c r="F187" s="144">
        <f>YEAR('edt_rapport Garçons'!D227)</f>
        <v>2006</v>
      </c>
      <c r="G187" s="144" t="str">
        <f>SUBSTITUTE(IF('edt_rapport Garçons'!L227=0,"",'edt_rapport Garçons'!L227)," ","")</f>
        <v/>
      </c>
      <c r="H187" s="144" t="b">
        <f>ISNA(VLOOKUP(C187,Garçons!$D:$D,1,FALSE))</f>
        <v>0</v>
      </c>
      <c r="I187" s="144" t="str">
        <f t="shared" si="2"/>
        <v/>
      </c>
      <c r="J187" s="144" t="str">
        <f>IF(G187=IF(VLOOKUP(C187,Garçons!$D:$O,12,FALSE)="0","",VLOOKUP(C187,Garçons!$D:$O,12,FALSE)),"","***")</f>
        <v>***</v>
      </c>
      <c r="K187" s="144" t="str">
        <f>IF(D187=VLOOKUP(C187,Garçons!$D:$E,2,FALSE),"","***")</f>
        <v/>
      </c>
    </row>
    <row r="188" spans="1:11" x14ac:dyDescent="0.25">
      <c r="A188" s="146" t="str">
        <f>'edt_rapport Garçons'!C195</f>
        <v>Cyril</v>
      </c>
      <c r="B188" s="146" t="str">
        <f>'edt_rapport Garçons'!B195</f>
        <v>FLEURY</v>
      </c>
      <c r="C188" s="144" t="str">
        <f>MID('edt_rapport Garçons'!A195,2,LEN('edt_rapport Garçons'!A195)-1)</f>
        <v>2516090</v>
      </c>
      <c r="D188" s="144" t="str">
        <f>VLOOKUP('edt_rapport Garçons'!K195,Clubs!A:B,2,FALSE)</f>
        <v>Roche lez Beaupré</v>
      </c>
      <c r="E188" s="144">
        <f>'edt_rapport Garçons'!E195</f>
        <v>500</v>
      </c>
      <c r="F188" s="144">
        <f>YEAR('edt_rapport Garçons'!D195)</f>
        <v>2003</v>
      </c>
      <c r="G188" s="144" t="str">
        <f>SUBSTITUTE(IF('edt_rapport Garçons'!L195=0,"",'edt_rapport Garçons'!L195)," ","")</f>
        <v>13G</v>
      </c>
      <c r="H188" s="144" t="b">
        <f>ISNA(VLOOKUP(C188,Garçons!$D:$D,1,FALSE))</f>
        <v>0</v>
      </c>
      <c r="I188" s="144" t="str">
        <f t="shared" si="2"/>
        <v/>
      </c>
      <c r="J188" s="144" t="str">
        <f>IF(G188=IF(VLOOKUP(C188,Garçons!$D:$O,12,FALSE)="0","",VLOOKUP(C188,Garçons!$D:$O,12,FALSE)),"","***")</f>
        <v>***</v>
      </c>
      <c r="K188" s="144" t="str">
        <f>IF(D188=VLOOKUP(C188,Garçons!$D:$E,2,FALSE),"","***")</f>
        <v/>
      </c>
    </row>
    <row r="189" spans="1:11" x14ac:dyDescent="0.25">
      <c r="A189" s="146" t="str">
        <f>'edt_rapport Garçons'!C148</f>
        <v>Léo</v>
      </c>
      <c r="B189" s="146" t="str">
        <f>'edt_rapport Garçons'!B148</f>
        <v>LEHERISSEY</v>
      </c>
      <c r="C189" s="144" t="str">
        <f>MID('edt_rapport Garçons'!A148,2,LEN('edt_rapport Garçons'!A148)-1)</f>
        <v>2516092</v>
      </c>
      <c r="D189" s="144" t="str">
        <f>VLOOKUP('edt_rapport Garçons'!K148,Clubs!A:B,2,FALSE)</f>
        <v>Mamirolle</v>
      </c>
      <c r="E189" s="144">
        <f>'edt_rapport Garçons'!E148</f>
        <v>500</v>
      </c>
      <c r="F189" s="144">
        <f>YEAR('edt_rapport Garçons'!D148)</f>
        <v>2003</v>
      </c>
      <c r="G189" s="144" t="str">
        <f>SUBSTITUTE(IF('edt_rapport Garçons'!L148=0,"",'edt_rapport Garçons'!L148)," ","")</f>
        <v/>
      </c>
      <c r="H189" s="144" t="b">
        <f>ISNA(VLOOKUP(C189,Garçons!$D:$D,1,FALSE))</f>
        <v>0</v>
      </c>
      <c r="I189" s="144" t="str">
        <f t="shared" si="2"/>
        <v/>
      </c>
      <c r="J189" s="144" t="str">
        <f>IF(G189=IF(VLOOKUP(C189,Garçons!$D:$O,12,FALSE)="0","",VLOOKUP(C189,Garçons!$D:$O,12,FALSE)),"","***")</f>
        <v>***</v>
      </c>
      <c r="K189" s="144" t="str">
        <f>IF(D189=VLOOKUP(C189,Garçons!$D:$E,2,FALSE),"","***")</f>
        <v/>
      </c>
    </row>
    <row r="190" spans="1:11" x14ac:dyDescent="0.25">
      <c r="A190" s="146" t="str">
        <f>'edt_rapport Garçons'!C287</f>
        <v>Antoine</v>
      </c>
      <c r="B190" s="146" t="str">
        <f>'edt_rapport Garçons'!B287</f>
        <v>GRANGERET</v>
      </c>
      <c r="C190" s="144" t="str">
        <f>MID('edt_rapport Garçons'!A287,2,LEN('edt_rapport Garçons'!A287)-1)</f>
        <v>2516097</v>
      </c>
      <c r="D190" s="144" t="str">
        <f>VLOOKUP('edt_rapport Garçons'!K287,Clubs!A:B,2,FALSE)</f>
        <v>Thise</v>
      </c>
      <c r="E190" s="144">
        <f>'edt_rapport Garçons'!E287</f>
        <v>500</v>
      </c>
      <c r="F190" s="144">
        <f>YEAR('edt_rapport Garçons'!D287)</f>
        <v>2004</v>
      </c>
      <c r="G190" s="144" t="str">
        <f>SUBSTITUTE(IF('edt_rapport Garçons'!L287=0,"",'edt_rapport Garçons'!L287)," ","")</f>
        <v/>
      </c>
      <c r="H190" s="144" t="b">
        <f>ISNA(VLOOKUP(C190,Garçons!$D:$D,1,FALSE))</f>
        <v>0</v>
      </c>
      <c r="I190" s="144" t="str">
        <f t="shared" si="2"/>
        <v/>
      </c>
      <c r="J190" s="144" t="str">
        <f>IF(G190=IF(VLOOKUP(C190,Garçons!$D:$O,12,FALSE)="0","",VLOOKUP(C190,Garçons!$D:$O,12,FALSE)),"","***")</f>
        <v>***</v>
      </c>
      <c r="K190" s="144" t="str">
        <f>IF(D190=VLOOKUP(C190,Garçons!$D:$E,2,FALSE),"","***")</f>
        <v/>
      </c>
    </row>
    <row r="191" spans="1:11" x14ac:dyDescent="0.25">
      <c r="A191" s="146" t="str">
        <f>'edt_rapport Garçons'!C67</f>
        <v>Aymeric</v>
      </c>
      <c r="B191" s="146" t="str">
        <f>'edt_rapport Garçons'!B67</f>
        <v>COMOR</v>
      </c>
      <c r="C191" s="144" t="str">
        <f>MID('edt_rapport Garçons'!A67,2,LEN('edt_rapport Garçons'!A67)-1)</f>
        <v>2516105</v>
      </c>
      <c r="D191" s="144" t="str">
        <f>VLOOKUP('edt_rapport Garçons'!K67,Clubs!A:B,2,FALSE)</f>
        <v>Seloncourt</v>
      </c>
      <c r="E191" s="144">
        <f>'edt_rapport Garçons'!E67</f>
        <v>500</v>
      </c>
      <c r="F191" s="144">
        <f>YEAR('edt_rapport Garçons'!D67)</f>
        <v>2007</v>
      </c>
      <c r="G191" s="144" t="str">
        <f>SUBSTITUTE(IF('edt_rapport Garçons'!L67=0,"",'edt_rapport Garçons'!L67)," ","")</f>
        <v>15H</v>
      </c>
      <c r="H191" s="144" t="b">
        <f>ISNA(VLOOKUP(C191,Garçons!$D:$D,1,FALSE))</f>
        <v>0</v>
      </c>
      <c r="I191" s="144" t="str">
        <f t="shared" si="2"/>
        <v/>
      </c>
      <c r="J191" s="144" t="str">
        <f>IF(G191=IF(VLOOKUP(C191,Garçons!$D:$O,12,FALSE)="0","",VLOOKUP(C191,Garçons!$D:$O,12,FALSE)),"","***")</f>
        <v>***</v>
      </c>
      <c r="K191" s="144" t="str">
        <f>IF(D191=VLOOKUP(C191,Garçons!$D:$E,2,FALSE),"","***")</f>
        <v/>
      </c>
    </row>
    <row r="192" spans="1:11" x14ac:dyDescent="0.25">
      <c r="A192" s="146" t="str">
        <f>'edt_rapport Garçons'!C107</f>
        <v>Valentin</v>
      </c>
      <c r="B192" s="146" t="str">
        <f>'edt_rapport Garçons'!B107</f>
        <v>THEUROT</v>
      </c>
      <c r="C192" s="144" t="str">
        <f>MID('edt_rapport Garçons'!A107,2,LEN('edt_rapport Garçons'!A107)-1)</f>
        <v>2516109</v>
      </c>
      <c r="D192" s="144" t="str">
        <f>VLOOKUP('edt_rapport Garçons'!K107,Clubs!A:B,2,FALSE)</f>
        <v>Torpes Boussières</v>
      </c>
      <c r="E192" s="144">
        <f>'edt_rapport Garçons'!E107</f>
        <v>500</v>
      </c>
      <c r="F192" s="144">
        <f>YEAR('edt_rapport Garçons'!D107)</f>
        <v>2000</v>
      </c>
      <c r="G192" s="144" t="str">
        <f>SUBSTITUTE(IF('edt_rapport Garçons'!L107=0,"",'edt_rapport Garçons'!L107)," ","")</f>
        <v>1F65G</v>
      </c>
      <c r="H192" s="144" t="b">
        <f>ISNA(VLOOKUP(C192,Garçons!$D:$D,1,FALSE))</f>
        <v>0</v>
      </c>
      <c r="I192" s="144" t="str">
        <f t="shared" si="2"/>
        <v/>
      </c>
      <c r="J192" s="144" t="str">
        <f>IF(G192=IF(VLOOKUP(C192,Garçons!$D:$O,12,FALSE)="0","",VLOOKUP(C192,Garçons!$D:$O,12,FALSE)),"","***")</f>
        <v>***</v>
      </c>
      <c r="K192" s="144" t="str">
        <f>IF(D192=VLOOKUP(C192,Garçons!$D:$E,2,FALSE),"","***")</f>
        <v/>
      </c>
    </row>
    <row r="193" spans="1:11" x14ac:dyDescent="0.25">
      <c r="A193" s="146" t="str">
        <f>'edt_rapport Garçons'!C228</f>
        <v>Théo</v>
      </c>
      <c r="B193" s="146" t="str">
        <f>'edt_rapport Garçons'!B228</f>
        <v>CACHOT</v>
      </c>
      <c r="C193" s="144" t="str">
        <f>MID('edt_rapport Garçons'!A228,2,LEN('edt_rapport Garçons'!A228)-1)</f>
        <v>2516110</v>
      </c>
      <c r="D193" s="144" t="str">
        <f>VLOOKUP('edt_rapport Garçons'!K228,Clubs!A:B,2,FALSE)</f>
        <v>Champlive</v>
      </c>
      <c r="E193" s="144">
        <f>'edt_rapport Garçons'!E228</f>
        <v>500</v>
      </c>
      <c r="F193" s="144">
        <f>YEAR('edt_rapport Garçons'!D228)</f>
        <v>2003</v>
      </c>
      <c r="G193" s="144" t="str">
        <f>SUBSTITUTE(IF('edt_rapport Garçons'!L228=0,"",'edt_rapport Garçons'!L228)," ","")</f>
        <v/>
      </c>
      <c r="H193" s="144" t="b">
        <f>ISNA(VLOOKUP(C193,Garçons!$D:$D,1,FALSE))</f>
        <v>0</v>
      </c>
      <c r="I193" s="144" t="str">
        <f t="shared" si="2"/>
        <v/>
      </c>
      <c r="J193" s="144" t="str">
        <f>IF(G193=IF(VLOOKUP(C193,Garçons!$D:$O,12,FALSE)="0","",VLOOKUP(C193,Garçons!$D:$O,12,FALSE)),"","***")</f>
        <v>***</v>
      </c>
      <c r="K193" s="144" t="str">
        <f>IF(D193=VLOOKUP(C193,Garçons!$D:$E,2,FALSE),"","***")</f>
        <v/>
      </c>
    </row>
    <row r="194" spans="1:11" x14ac:dyDescent="0.25">
      <c r="A194" s="146" t="str">
        <f>'edt_rapport Garçons'!C6</f>
        <v>Jules</v>
      </c>
      <c r="B194" s="146" t="str">
        <f>'edt_rapport Garçons'!B6</f>
        <v>PETIT</v>
      </c>
      <c r="C194" s="144" t="str">
        <f>MID('edt_rapport Garçons'!A6,2,LEN('edt_rapport Garçons'!A6)-1)</f>
        <v>2516115</v>
      </c>
      <c r="D194" s="144" t="str">
        <f>VLOOKUP('edt_rapport Garçons'!K6,Clubs!A:B,2,FALSE)</f>
        <v>PS Besançon</v>
      </c>
      <c r="E194" s="144">
        <f>'edt_rapport Garçons'!E6</f>
        <v>500</v>
      </c>
      <c r="F194" s="144">
        <f>YEAR('edt_rapport Garçons'!D6)</f>
        <v>2006</v>
      </c>
      <c r="G194" s="144" t="str">
        <f>SUBSTITUTE(IF('edt_rapport Garçons'!L6=0,"",'edt_rapport Garçons'!L6)," ","")</f>
        <v/>
      </c>
      <c r="H194" s="144" t="b">
        <f>ISNA(VLOOKUP(C194,Garçons!$D:$D,1,FALSE))</f>
        <v>0</v>
      </c>
      <c r="I194" s="144" t="str">
        <f t="shared" ref="I194:I257" si="3">IF(C194=C193,"***","")</f>
        <v/>
      </c>
      <c r="J194" s="144" t="str">
        <f>IF(G194=IF(VLOOKUP(C194,Garçons!$D:$O,12,FALSE)="0","",VLOOKUP(C194,Garçons!$D:$O,12,FALSE)),"","***")</f>
        <v/>
      </c>
      <c r="K194" s="144" t="str">
        <f>IF(D194=VLOOKUP(C194,Garçons!$D:$E,2,FALSE),"","***")</f>
        <v/>
      </c>
    </row>
    <row r="195" spans="1:11" x14ac:dyDescent="0.25">
      <c r="A195" s="146" t="str">
        <f>'edt_rapport Garçons'!C7</f>
        <v>Pierre</v>
      </c>
      <c r="B195" s="146" t="str">
        <f>'edt_rapport Garçons'!B7</f>
        <v>RIVA</v>
      </c>
      <c r="C195" s="144" t="str">
        <f>MID('edt_rapport Garçons'!A7,2,LEN('edt_rapport Garçons'!A7)-1)</f>
        <v>2516116</v>
      </c>
      <c r="D195" s="144" t="str">
        <f>VLOOKUP('edt_rapport Garçons'!K7,Clubs!A:B,2,FALSE)</f>
        <v>PS Besançon</v>
      </c>
      <c r="E195" s="144">
        <f>'edt_rapport Garçons'!E7</f>
        <v>539</v>
      </c>
      <c r="F195" s="144">
        <f>YEAR('edt_rapport Garçons'!D7)</f>
        <v>2005</v>
      </c>
      <c r="G195" s="144" t="str">
        <f>SUBSTITUTE(IF('edt_rapport Garçons'!L7=0,"",'edt_rapport Garçons'!L7)," ","")</f>
        <v>1G15H</v>
      </c>
      <c r="H195" s="144" t="b">
        <f>ISNA(VLOOKUP(C195,Garçons!$D:$D,1,FALSE))</f>
        <v>0</v>
      </c>
      <c r="I195" s="144" t="str">
        <f t="shared" si="3"/>
        <v/>
      </c>
      <c r="J195" s="144" t="str">
        <f>IF(G195=IF(VLOOKUP(C195,Garçons!$D:$O,12,FALSE)="0","",VLOOKUP(C195,Garçons!$D:$O,12,FALSE)),"","***")</f>
        <v>***</v>
      </c>
      <c r="K195" s="144" t="str">
        <f>IF(D195=VLOOKUP(C195,Garçons!$D:$E,2,FALSE),"","***")</f>
        <v/>
      </c>
    </row>
    <row r="196" spans="1:11" x14ac:dyDescent="0.25">
      <c r="A196" s="146" t="str">
        <f>'edt_rapport Garçons'!C73</f>
        <v>Franck</v>
      </c>
      <c r="B196" s="146" t="str">
        <f>'edt_rapport Garçons'!B73</f>
        <v>AILLET</v>
      </c>
      <c r="C196" s="144" t="str">
        <f>MID('edt_rapport Garçons'!A73,2,LEN('edt_rapport Garçons'!A73)-1)</f>
        <v>2516122</v>
      </c>
      <c r="D196" s="144" t="str">
        <f>VLOOKUP('edt_rapport Garçons'!K73,Clubs!A:B,2,FALSE)</f>
        <v>Seloncourt</v>
      </c>
      <c r="E196" s="144">
        <f>'edt_rapport Garçons'!E73</f>
        <v>500</v>
      </c>
      <c r="F196" s="144">
        <f>YEAR('edt_rapport Garçons'!D73)</f>
        <v>2006</v>
      </c>
      <c r="G196" s="144" t="str">
        <f>SUBSTITUTE(IF('edt_rapport Garçons'!L73=0,"",'edt_rapport Garçons'!L73)," ","")</f>
        <v>1G30H</v>
      </c>
      <c r="H196" s="144" t="b">
        <f>ISNA(VLOOKUP(C196,Garçons!$D:$D,1,FALSE))</f>
        <v>0</v>
      </c>
      <c r="I196" s="144" t="str">
        <f t="shared" si="3"/>
        <v/>
      </c>
      <c r="J196" s="144" t="str">
        <f>IF(G196=IF(VLOOKUP(C196,Garçons!$D:$O,12,FALSE)="0","",VLOOKUP(C196,Garçons!$D:$O,12,FALSE)),"","***")</f>
        <v>***</v>
      </c>
      <c r="K196" s="144" t="str">
        <f>IF(D196=VLOOKUP(C196,Garçons!$D:$E,2,FALSE),"","***")</f>
        <v/>
      </c>
    </row>
    <row r="197" spans="1:11" x14ac:dyDescent="0.25">
      <c r="A197" s="146" t="str">
        <f>'edt_rapport Garçons'!C197</f>
        <v>Eliot</v>
      </c>
      <c r="B197" s="146" t="str">
        <f>'edt_rapport Garçons'!B197</f>
        <v>VUILLEMIN</v>
      </c>
      <c r="C197" s="144" t="str">
        <f>MID('edt_rapport Garçons'!A197,2,LEN('edt_rapport Garçons'!A197)-1)</f>
        <v>2516124</v>
      </c>
      <c r="D197" s="144" t="str">
        <f>VLOOKUP('edt_rapport Garçons'!K197,Clubs!A:B,2,FALSE)</f>
        <v>Roche lez Beaupré</v>
      </c>
      <c r="E197" s="144">
        <f>'edt_rapport Garçons'!E197</f>
        <v>500</v>
      </c>
      <c r="F197" s="144">
        <f>YEAR('edt_rapport Garçons'!D197)</f>
        <v>2002</v>
      </c>
      <c r="G197" s="144" t="str">
        <f>SUBSTITUTE(IF('edt_rapport Garçons'!L197=0,"",'edt_rapport Garçons'!L197)," ","")</f>
        <v>34G</v>
      </c>
      <c r="H197" s="144" t="b">
        <f>ISNA(VLOOKUP(C197,Garçons!$D:$D,1,FALSE))</f>
        <v>0</v>
      </c>
      <c r="I197" s="144" t="str">
        <f t="shared" si="3"/>
        <v/>
      </c>
      <c r="J197" s="144" t="str">
        <f>IF(G197=IF(VLOOKUP(C197,Garçons!$D:$O,12,FALSE)="0","",VLOOKUP(C197,Garçons!$D:$O,12,FALSE)),"","***")</f>
        <v>***</v>
      </c>
      <c r="K197" s="144" t="str">
        <f>IF(D197=VLOOKUP(C197,Garçons!$D:$E,2,FALSE),"","***")</f>
        <v/>
      </c>
    </row>
    <row r="198" spans="1:11" x14ac:dyDescent="0.25">
      <c r="A198" s="146" t="str">
        <f>'edt_rapport Garçons'!C244</f>
        <v>Hugo</v>
      </c>
      <c r="B198" s="146" t="str">
        <f>'edt_rapport Garçons'!B244</f>
        <v>ROY</v>
      </c>
      <c r="C198" s="144" t="str">
        <f>MID('edt_rapport Garçons'!A244,2,LEN('edt_rapport Garçons'!A244)-1)</f>
        <v>2516126</v>
      </c>
      <c r="D198" s="144" t="str">
        <f>VLOOKUP('edt_rapport Garçons'!K244,Clubs!A:B,2,FALSE)</f>
        <v>Baume les Dames</v>
      </c>
      <c r="E198" s="144">
        <f>'edt_rapport Garçons'!E244</f>
        <v>500</v>
      </c>
      <c r="F198" s="144">
        <f>YEAR('edt_rapport Garçons'!D244)</f>
        <v>2005</v>
      </c>
      <c r="G198" s="144" t="str">
        <f>SUBSTITUTE(IF('edt_rapport Garçons'!L244=0,"",'edt_rapport Garçons'!L244)," ","")</f>
        <v>60H</v>
      </c>
      <c r="H198" s="144" t="b">
        <f>ISNA(VLOOKUP(C198,Garçons!$D:$D,1,FALSE))</f>
        <v>0</v>
      </c>
      <c r="I198" s="144" t="str">
        <f t="shared" si="3"/>
        <v/>
      </c>
      <c r="J198" s="144" t="str">
        <f>IF(G198=IF(VLOOKUP(C198,Garçons!$D:$O,12,FALSE)="0","",VLOOKUP(C198,Garçons!$D:$O,12,FALSE)),"","***")</f>
        <v>***</v>
      </c>
      <c r="K198" s="144" t="str">
        <f>IF(D198=VLOOKUP(C198,Garçons!$D:$E,2,FALSE),"","***")</f>
        <v/>
      </c>
    </row>
    <row r="199" spans="1:11" x14ac:dyDescent="0.25">
      <c r="A199" s="146" t="str">
        <f>'edt_rapport Garçons'!C256</f>
        <v>Matthieu</v>
      </c>
      <c r="B199" s="146" t="str">
        <f>'edt_rapport Garçons'!B256</f>
        <v>MEFFRAY</v>
      </c>
      <c r="C199" s="144" t="str">
        <f>MID('edt_rapport Garçons'!A256,2,LEN('edt_rapport Garçons'!A256)-1)</f>
        <v>2516133</v>
      </c>
      <c r="D199" s="144" t="str">
        <f>VLOOKUP('edt_rapport Garçons'!K256,Clubs!A:B,2,FALSE)</f>
        <v>Baume les Dames</v>
      </c>
      <c r="E199" s="144">
        <f>'edt_rapport Garçons'!E256</f>
        <v>500</v>
      </c>
      <c r="F199" s="144">
        <f>YEAR('edt_rapport Garçons'!D256)</f>
        <v>2001</v>
      </c>
      <c r="G199" s="144" t="str">
        <f>SUBSTITUTE(IF('edt_rapport Garçons'!L256=0,"",'edt_rapport Garçons'!L256)," ","")</f>
        <v>17G</v>
      </c>
      <c r="H199" s="144" t="b">
        <f>ISNA(VLOOKUP(C199,Garçons!$D:$D,1,FALSE))</f>
        <v>0</v>
      </c>
      <c r="I199" s="144" t="str">
        <f t="shared" si="3"/>
        <v/>
      </c>
      <c r="J199" s="144" t="str">
        <f>IF(G199=IF(VLOOKUP(C199,Garçons!$D:$O,12,FALSE)="0","",VLOOKUP(C199,Garçons!$D:$O,12,FALSE)),"","***")</f>
        <v>***</v>
      </c>
      <c r="K199" s="144" t="str">
        <f>IF(D199=VLOOKUP(C199,Garçons!$D:$E,2,FALSE),"","***")</f>
        <v/>
      </c>
    </row>
    <row r="200" spans="1:11" x14ac:dyDescent="0.25">
      <c r="A200" s="146" t="str">
        <f>'edt_rapport Garçons'!C69</f>
        <v>Noah</v>
      </c>
      <c r="B200" s="146" t="str">
        <f>'edt_rapport Garçons'!B69</f>
        <v>FLENET-BONVALOT</v>
      </c>
      <c r="C200" s="144" t="str">
        <f>MID('edt_rapport Garçons'!A69,2,LEN('edt_rapport Garçons'!A69)-1)</f>
        <v>2516141</v>
      </c>
      <c r="D200" s="144" t="str">
        <f>VLOOKUP('edt_rapport Garçons'!K69,Clubs!A:B,2,FALSE)</f>
        <v>Seloncourt</v>
      </c>
      <c r="E200" s="144">
        <f>'edt_rapport Garçons'!E69</f>
        <v>500</v>
      </c>
      <c r="F200" s="144">
        <f>YEAR('edt_rapport Garçons'!D69)</f>
        <v>2007</v>
      </c>
      <c r="G200" s="144" t="str">
        <f>SUBSTITUTE(IF('edt_rapport Garçons'!L69=0,"",'edt_rapport Garçons'!L69)," ","")</f>
        <v>40H</v>
      </c>
      <c r="H200" s="144" t="b">
        <f>ISNA(VLOOKUP(C200,Garçons!$D:$D,1,FALSE))</f>
        <v>0</v>
      </c>
      <c r="I200" s="144" t="str">
        <f t="shared" si="3"/>
        <v/>
      </c>
      <c r="J200" s="144" t="str">
        <f>IF(G200=IF(VLOOKUP(C200,Garçons!$D:$O,12,FALSE)="0","",VLOOKUP(C200,Garçons!$D:$O,12,FALSE)),"","***")</f>
        <v>***</v>
      </c>
      <c r="K200" s="144" t="str">
        <f>IF(D200=VLOOKUP(C200,Garçons!$D:$E,2,FALSE),"","***")</f>
        <v/>
      </c>
    </row>
    <row r="201" spans="1:11" x14ac:dyDescent="0.25">
      <c r="A201" s="146" t="str">
        <f>'edt_rapport Garçons'!C54</f>
        <v>Gaetan</v>
      </c>
      <c r="B201" s="146" t="str">
        <f>'edt_rapport Garçons'!B54</f>
        <v>DOS SANTOS</v>
      </c>
      <c r="C201" s="144" t="str">
        <f>MID('edt_rapport Garçons'!A54,2,LEN('edt_rapport Garçons'!A54)-1)</f>
        <v>2516164</v>
      </c>
      <c r="D201" s="144" t="str">
        <f>VLOOKUP('edt_rapport Garçons'!K54,Clubs!A:B,2,FALSE)</f>
        <v>Maîche</v>
      </c>
      <c r="E201" s="144">
        <f>'edt_rapport Garçons'!E54</f>
        <v>500</v>
      </c>
      <c r="F201" s="144">
        <f>YEAR('edt_rapport Garçons'!D54)</f>
        <v>2002</v>
      </c>
      <c r="G201" s="144" t="str">
        <f>SUBSTITUTE(IF('edt_rapport Garçons'!L54=0,"",'edt_rapport Garçons'!L54)," ","")</f>
        <v>14G</v>
      </c>
      <c r="H201" s="144" t="b">
        <f>ISNA(VLOOKUP(C201,Garçons!$D:$D,1,FALSE))</f>
        <v>0</v>
      </c>
      <c r="I201" s="144" t="str">
        <f t="shared" si="3"/>
        <v/>
      </c>
      <c r="J201" s="144" t="str">
        <f>IF(G201=IF(VLOOKUP(C201,Garçons!$D:$O,12,FALSE)="0","",VLOOKUP(C201,Garçons!$D:$O,12,FALSE)),"","***")</f>
        <v>***</v>
      </c>
      <c r="K201" s="144" t="str">
        <f>IF(D201=VLOOKUP(C201,Garçons!$D:$E,2,FALSE),"","***")</f>
        <v/>
      </c>
    </row>
    <row r="202" spans="1:11" x14ac:dyDescent="0.25">
      <c r="A202" s="146" t="str">
        <f>'edt_rapport Garçons'!C49</f>
        <v>Thaddée</v>
      </c>
      <c r="B202" s="146" t="str">
        <f>'edt_rapport Garçons'!B49</f>
        <v>KMIECIK</v>
      </c>
      <c r="C202" s="144" t="str">
        <f>MID('edt_rapport Garçons'!A49,2,LEN('edt_rapport Garçons'!A49)-1)</f>
        <v>2516165</v>
      </c>
      <c r="D202" s="144" t="str">
        <f>VLOOKUP('edt_rapport Garçons'!K49,Clubs!A:B,2,FALSE)</f>
        <v>Maîche</v>
      </c>
      <c r="E202" s="144">
        <f>'edt_rapport Garçons'!E49</f>
        <v>500</v>
      </c>
      <c r="F202" s="144">
        <f>YEAR('edt_rapport Garçons'!D49)</f>
        <v>2006</v>
      </c>
      <c r="G202" s="144" t="str">
        <f>SUBSTITUTE(IF('edt_rapport Garçons'!L49=0,"",'edt_rapport Garçons'!L49)," ","")</f>
        <v/>
      </c>
      <c r="H202" s="144" t="b">
        <f>ISNA(VLOOKUP(C202,Garçons!$D:$D,1,FALSE))</f>
        <v>0</v>
      </c>
      <c r="I202" s="144" t="str">
        <f t="shared" si="3"/>
        <v/>
      </c>
      <c r="J202" s="144" t="str">
        <f>IF(G202=IF(VLOOKUP(C202,Garçons!$D:$O,12,FALSE)="0","",VLOOKUP(C202,Garçons!$D:$O,12,FALSE)),"","***")</f>
        <v>***</v>
      </c>
      <c r="K202" s="144" t="str">
        <f>IF(D202=VLOOKUP(C202,Garçons!$D:$E,2,FALSE),"","***")</f>
        <v/>
      </c>
    </row>
    <row r="203" spans="1:11" x14ac:dyDescent="0.25">
      <c r="A203" s="146" t="str">
        <f>'edt_rapport Garçons'!C50</f>
        <v>Paul</v>
      </c>
      <c r="B203" s="146" t="str">
        <f>'edt_rapport Garçons'!B50</f>
        <v>CATTET</v>
      </c>
      <c r="C203" s="144" t="str">
        <f>MID('edt_rapport Garçons'!A50,2,LEN('edt_rapport Garçons'!A50)-1)</f>
        <v>2516166</v>
      </c>
      <c r="D203" s="144" t="str">
        <f>VLOOKUP('edt_rapport Garçons'!K50,Clubs!A:B,2,FALSE)</f>
        <v>Maîche</v>
      </c>
      <c r="E203" s="144">
        <f>'edt_rapport Garçons'!E50</f>
        <v>500</v>
      </c>
      <c r="F203" s="144">
        <f>YEAR('edt_rapport Garçons'!D50)</f>
        <v>2005</v>
      </c>
      <c r="G203" s="144" t="str">
        <f>SUBSTITUTE(IF('edt_rapport Garçons'!L50=0,"",'edt_rapport Garçons'!L50)," ","")</f>
        <v/>
      </c>
      <c r="H203" s="144" t="b">
        <f>ISNA(VLOOKUP(C203,Garçons!$D:$D,1,FALSE))</f>
        <v>0</v>
      </c>
      <c r="I203" s="144" t="str">
        <f t="shared" si="3"/>
        <v/>
      </c>
      <c r="J203" s="144" t="str">
        <f>IF(G203=IF(VLOOKUP(C203,Garçons!$D:$O,12,FALSE)="0","",VLOOKUP(C203,Garçons!$D:$O,12,FALSE)),"","***")</f>
        <v>***</v>
      </c>
      <c r="K203" s="144" t="str">
        <f>IF(D203=VLOOKUP(C203,Garçons!$D:$E,2,FALSE),"","***")</f>
        <v/>
      </c>
    </row>
    <row r="204" spans="1:11" x14ac:dyDescent="0.25">
      <c r="A204" s="146" t="str">
        <f>'edt_rapport Garçons'!C212</f>
        <v>Quentin</v>
      </c>
      <c r="B204" s="146" t="str">
        <f>'edt_rapport Garçons'!B212</f>
        <v>FOURNIER</v>
      </c>
      <c r="C204" s="144" t="str">
        <f>MID('edt_rapport Garçons'!A212,2,LEN('edt_rapport Garçons'!A212)-1)</f>
        <v>2516189</v>
      </c>
      <c r="D204" s="144" t="str">
        <f>VLOOKUP('edt_rapport Garçons'!K212,Clubs!A:B,2,FALSE)</f>
        <v>Goux les Usiers</v>
      </c>
      <c r="E204" s="144">
        <f>'edt_rapport Garçons'!E212</f>
        <v>500</v>
      </c>
      <c r="F204" s="144">
        <f>YEAR('edt_rapport Garçons'!D212)</f>
        <v>2007</v>
      </c>
      <c r="G204" s="144" t="str">
        <f>SUBSTITUTE(IF('edt_rapport Garçons'!L212=0,"",'edt_rapport Garçons'!L212)," ","")</f>
        <v/>
      </c>
      <c r="H204" s="144" t="b">
        <f>ISNA(VLOOKUP(C204,Garçons!$D:$D,1,FALSE))</f>
        <v>0</v>
      </c>
      <c r="I204" s="144" t="str">
        <f t="shared" si="3"/>
        <v/>
      </c>
      <c r="J204" s="144" t="str">
        <f>IF(G204=IF(VLOOKUP(C204,Garçons!$D:$O,12,FALSE)="0","",VLOOKUP(C204,Garçons!$D:$O,12,FALSE)),"","***")</f>
        <v>***</v>
      </c>
      <c r="K204" s="144" t="str">
        <f>IF(D204=VLOOKUP(C204,Garçons!$D:$E,2,FALSE),"","***")</f>
        <v/>
      </c>
    </row>
    <row r="205" spans="1:11" x14ac:dyDescent="0.25">
      <c r="A205" s="146" t="str">
        <f>'edt_rapport Garçons'!C284</f>
        <v>Kevin</v>
      </c>
      <c r="B205" s="146" t="str">
        <f>'edt_rapport Garçons'!B284</f>
        <v>PRENAT</v>
      </c>
      <c r="C205" s="144" t="str">
        <f>MID('edt_rapport Garçons'!A284,2,LEN('edt_rapport Garçons'!A284)-1)</f>
        <v>2516206</v>
      </c>
      <c r="D205" s="144" t="str">
        <f>VLOOKUP('edt_rapport Garçons'!K284,Clubs!A:B,2,FALSE)</f>
        <v>Hérimoncourt</v>
      </c>
      <c r="E205" s="144">
        <f>'edt_rapport Garçons'!E284</f>
        <v>508</v>
      </c>
      <c r="F205" s="144">
        <f>YEAR('edt_rapport Garçons'!D284)</f>
        <v>1988</v>
      </c>
      <c r="G205" s="144" t="str">
        <f>SUBSTITUTE(IF('edt_rapport Garçons'!L284=0,"",'edt_rapport Garçons'!L284)," ","")</f>
        <v>60F</v>
      </c>
      <c r="H205" s="144" t="b">
        <f>ISNA(VLOOKUP(C205,Garçons!$D:$D,1,FALSE))</f>
        <v>0</v>
      </c>
      <c r="I205" s="144" t="str">
        <f t="shared" si="3"/>
        <v/>
      </c>
      <c r="J205" s="144" t="str">
        <f>IF(G205=IF(VLOOKUP(C205,Garçons!$D:$O,12,FALSE)="0","",VLOOKUP(C205,Garçons!$D:$O,12,FALSE)),"","***")</f>
        <v>***</v>
      </c>
      <c r="K205" s="144" t="str">
        <f>IF(D205=VLOOKUP(C205,Garçons!$D:$E,2,FALSE),"","***")</f>
        <v/>
      </c>
    </row>
    <row r="206" spans="1:11" x14ac:dyDescent="0.25">
      <c r="A206" s="146" t="str">
        <f>'edt_rapport Garçons'!C43</f>
        <v>Marc</v>
      </c>
      <c r="B206" s="146" t="str">
        <f>'edt_rapport Garçons'!B43</f>
        <v>MORALES</v>
      </c>
      <c r="C206" s="144" t="str">
        <f>MID('edt_rapport Garçons'!A43,2,LEN('edt_rapport Garçons'!A43)-1)</f>
        <v>2516209</v>
      </c>
      <c r="D206" s="144" t="str">
        <f>VLOOKUP('edt_rapport Garçons'!K43,Clubs!A:B,2,FALSE)</f>
        <v>Sochaux</v>
      </c>
      <c r="E206" s="144">
        <f>'edt_rapport Garçons'!E43</f>
        <v>500</v>
      </c>
      <c r="F206" s="144">
        <f>YEAR('edt_rapport Garçons'!D43)</f>
        <v>2002</v>
      </c>
      <c r="G206" s="144" t="str">
        <f>SUBSTITUTE(IF('edt_rapport Garçons'!L43=0,"",'edt_rapport Garçons'!L43)," ","")</f>
        <v/>
      </c>
      <c r="H206" s="144" t="b">
        <f>ISNA(VLOOKUP(C206,Garçons!$D:$D,1,FALSE))</f>
        <v>0</v>
      </c>
      <c r="I206" s="144" t="str">
        <f t="shared" si="3"/>
        <v/>
      </c>
      <c r="J206" s="144" t="str">
        <f>IF(G206=IF(VLOOKUP(C206,Garçons!$D:$O,12,FALSE)="0","",VLOOKUP(C206,Garçons!$D:$O,12,FALSE)),"","***")</f>
        <v>***</v>
      </c>
      <c r="K206" s="144" t="str">
        <f>IF(D206=VLOOKUP(C206,Garçons!$D:$E,2,FALSE),"","***")</f>
        <v/>
      </c>
    </row>
    <row r="207" spans="1:11" x14ac:dyDescent="0.25">
      <c r="A207" s="146" t="str">
        <f>'edt_rapport Garçons'!C68</f>
        <v>Manoa</v>
      </c>
      <c r="B207" s="146" t="str">
        <f>'edt_rapport Garçons'!B68</f>
        <v>DELLE-DANANCHET</v>
      </c>
      <c r="C207" s="144" t="str">
        <f>MID('edt_rapport Garçons'!A68,2,LEN('edt_rapport Garçons'!A68)-1)</f>
        <v>2516226</v>
      </c>
      <c r="D207" s="144" t="str">
        <f>VLOOKUP('edt_rapport Garçons'!K68,Clubs!A:B,2,FALSE)</f>
        <v>Seloncourt</v>
      </c>
      <c r="E207" s="144">
        <f>'edt_rapport Garçons'!E68</f>
        <v>500</v>
      </c>
      <c r="F207" s="144">
        <f>YEAR('edt_rapport Garçons'!D68)</f>
        <v>2007</v>
      </c>
      <c r="G207" s="144" t="str">
        <f>SUBSTITUTE(IF('edt_rapport Garçons'!L68=0,"",'edt_rapport Garçons'!L68)," ","")</f>
        <v>68H</v>
      </c>
      <c r="H207" s="144" t="b">
        <f>ISNA(VLOOKUP(C207,Garçons!$D:$D,1,FALSE))</f>
        <v>0</v>
      </c>
      <c r="I207" s="144" t="str">
        <f t="shared" si="3"/>
        <v/>
      </c>
      <c r="J207" s="144" t="str">
        <f>IF(G207=IF(VLOOKUP(C207,Garçons!$D:$O,12,FALSE)="0","",VLOOKUP(C207,Garçons!$D:$O,12,FALSE)),"","***")</f>
        <v>***</v>
      </c>
      <c r="K207" s="144" t="str">
        <f>IF(D207=VLOOKUP(C207,Garçons!$D:$E,2,FALSE),"","***")</f>
        <v/>
      </c>
    </row>
    <row r="208" spans="1:11" x14ac:dyDescent="0.25">
      <c r="A208" s="146" t="str">
        <f>'edt_rapport Garçons'!C263</f>
        <v>Pascal</v>
      </c>
      <c r="B208" s="146" t="str">
        <f>'edt_rapport Garçons'!B263</f>
        <v>BRADY</v>
      </c>
      <c r="C208" s="144" t="str">
        <f>MID('edt_rapport Garçons'!A263,2,LEN('edt_rapport Garçons'!A263)-1)</f>
        <v>2516231</v>
      </c>
      <c r="D208" s="144" t="str">
        <f>VLOOKUP('edt_rapport Garçons'!K263,Clubs!A:B,2,FALSE)</f>
        <v>Baume les Dames</v>
      </c>
      <c r="E208" s="144">
        <f>'edt_rapport Garçons'!E263</f>
        <v>876</v>
      </c>
      <c r="F208" s="144">
        <f>YEAR('edt_rapport Garçons'!D263)</f>
        <v>1960</v>
      </c>
      <c r="G208" s="144" t="str">
        <f>SUBSTITUTE(IF('edt_rapport Garçons'!L263=0,"",'edt_rapport Garçons'!L263)," ","")</f>
        <v>26E</v>
      </c>
      <c r="H208" s="144" t="b">
        <f>ISNA(VLOOKUP(C208,Garçons!$D:$D,1,FALSE))</f>
        <v>0</v>
      </c>
      <c r="I208" s="144" t="str">
        <f t="shared" si="3"/>
        <v/>
      </c>
      <c r="J208" s="144" t="str">
        <f>IF(G208=IF(VLOOKUP(C208,Garçons!$D:$O,12,FALSE)="0","",VLOOKUP(C208,Garçons!$D:$O,12,FALSE)),"","***")</f>
        <v>***</v>
      </c>
      <c r="K208" s="144" t="str">
        <f>IF(D208=VLOOKUP(C208,Garçons!$D:$E,2,FALSE),"","***")</f>
        <v/>
      </c>
    </row>
    <row r="209" spans="1:11" x14ac:dyDescent="0.25">
      <c r="A209" s="146" t="str">
        <f>'edt_rapport Garçons'!C281</f>
        <v>David</v>
      </c>
      <c r="B209" s="146" t="str">
        <f>'edt_rapport Garçons'!B281</f>
        <v>BOURQUIN</v>
      </c>
      <c r="C209" s="144" t="str">
        <f>MID('edt_rapport Garçons'!A281,2,LEN('edt_rapport Garçons'!A281)-1)</f>
        <v>2516246</v>
      </c>
      <c r="D209" s="144" t="str">
        <f>VLOOKUP('edt_rapport Garçons'!K281,Clubs!A:B,2,FALSE)</f>
        <v>Hérimoncourt</v>
      </c>
      <c r="E209" s="144">
        <f>'edt_rapport Garçons'!E281</f>
        <v>542</v>
      </c>
      <c r="F209" s="144">
        <f>YEAR('edt_rapport Garçons'!D281)</f>
        <v>1977</v>
      </c>
      <c r="G209" s="144" t="str">
        <f>SUBSTITUTE(IF('edt_rapport Garçons'!L281=0,"",'edt_rapport Garçons'!L281)," ","")</f>
        <v>65F</v>
      </c>
      <c r="H209" s="144" t="b">
        <f>ISNA(VLOOKUP(C209,Garçons!$D:$D,1,FALSE))</f>
        <v>0</v>
      </c>
      <c r="I209" s="144" t="str">
        <f t="shared" si="3"/>
        <v/>
      </c>
      <c r="J209" s="144" t="str">
        <f>IF(G209=IF(VLOOKUP(C209,Garçons!$D:$O,12,FALSE)="0","",VLOOKUP(C209,Garçons!$D:$O,12,FALSE)),"","***")</f>
        <v>***</v>
      </c>
      <c r="K209" s="144" t="str">
        <f>IF(D209=VLOOKUP(C209,Garçons!$D:$E,2,FALSE),"","***")</f>
        <v/>
      </c>
    </row>
    <row r="210" spans="1:11" x14ac:dyDescent="0.25">
      <c r="A210" s="146" t="str">
        <f>'edt_rapport Garçons'!C241</f>
        <v>Gabriel</v>
      </c>
      <c r="B210" s="146" t="str">
        <f>'edt_rapport Garçons'!B241</f>
        <v>REBILLARD</v>
      </c>
      <c r="C210" s="144" t="str">
        <f>MID('edt_rapport Garçons'!A241,2,LEN('edt_rapport Garçons'!A241)-1)</f>
        <v>2516258</v>
      </c>
      <c r="D210" s="144" t="str">
        <f>VLOOKUP('edt_rapport Garçons'!K241,Clubs!A:B,2,FALSE)</f>
        <v>Baume les Dames</v>
      </c>
      <c r="E210" s="144">
        <f>'edt_rapport Garçons'!E241</f>
        <v>500</v>
      </c>
      <c r="F210" s="144">
        <f>YEAR('edt_rapport Garçons'!D241)</f>
        <v>2006</v>
      </c>
      <c r="G210" s="144" t="str">
        <f>SUBSTITUTE(IF('edt_rapport Garçons'!L241=0,"",'edt_rapport Garçons'!L241)," ","")</f>
        <v>20H</v>
      </c>
      <c r="H210" s="144" t="b">
        <f>ISNA(VLOOKUP(C210,Garçons!$D:$D,1,FALSE))</f>
        <v>0</v>
      </c>
      <c r="I210" s="144" t="str">
        <f t="shared" si="3"/>
        <v/>
      </c>
      <c r="J210" s="144" t="str">
        <f>IF(G210=IF(VLOOKUP(C210,Garçons!$D:$O,12,FALSE)="0","",VLOOKUP(C210,Garçons!$D:$O,12,FALSE)),"","***")</f>
        <v>***</v>
      </c>
      <c r="K210" s="144" t="str">
        <f>IF(D210=VLOOKUP(C210,Garçons!$D:$E,2,FALSE),"","***")</f>
        <v/>
      </c>
    </row>
    <row r="211" spans="1:11" x14ac:dyDescent="0.25">
      <c r="A211" s="146" t="str">
        <f>'edt_rapport Garçons'!C36</f>
        <v>Patrice</v>
      </c>
      <c r="B211" s="146" t="str">
        <f>'edt_rapport Garçons'!B36</f>
        <v>ROBERT</v>
      </c>
      <c r="C211" s="144" t="str">
        <f>MID('edt_rapport Garçons'!A36,2,LEN('edt_rapport Garçons'!A36)-1)</f>
        <v>2516267</v>
      </c>
      <c r="D211" s="144" t="str">
        <f>VLOOKUP('edt_rapport Garçons'!K36,Clubs!A:B,2,FALSE)</f>
        <v>Fesches le Châtel</v>
      </c>
      <c r="E211" s="144">
        <f>'edt_rapport Garçons'!E36</f>
        <v>571</v>
      </c>
      <c r="F211" s="144">
        <f>YEAR('edt_rapport Garçons'!D36)</f>
        <v>1974</v>
      </c>
      <c r="G211" s="144" t="str">
        <f>SUBSTITUTE(IF('edt_rapport Garçons'!L36=0,"",'edt_rapport Garçons'!L36)," ","")</f>
        <v/>
      </c>
      <c r="H211" s="144" t="b">
        <f>ISNA(VLOOKUP(C211,Garçons!$D:$D,1,FALSE))</f>
        <v>0</v>
      </c>
      <c r="I211" s="144" t="str">
        <f t="shared" si="3"/>
        <v/>
      </c>
      <c r="J211" s="144" t="str">
        <f>IF(G211=IF(VLOOKUP(C211,Garçons!$D:$O,12,FALSE)="0","",VLOOKUP(C211,Garçons!$D:$O,12,FALSE)),"","***")</f>
        <v/>
      </c>
      <c r="K211" s="144" t="str">
        <f>IF(D211=VLOOKUP(C211,Garçons!$D:$E,2,FALSE),"","***")</f>
        <v/>
      </c>
    </row>
    <row r="212" spans="1:11" x14ac:dyDescent="0.25">
      <c r="A212" s="146" t="str">
        <f>'edt_rapport Garçons'!C167</f>
        <v>Emmanuel</v>
      </c>
      <c r="B212" s="146" t="str">
        <f>'edt_rapport Garçons'!B167</f>
        <v>GUENOT</v>
      </c>
      <c r="C212" s="144" t="str">
        <f>MID('edt_rapport Garçons'!A167,2,LEN('edt_rapport Garçons'!A167)-1)</f>
        <v>2516268</v>
      </c>
      <c r="D212" s="144" t="str">
        <f>VLOOKUP('edt_rapport Garçons'!K167,Clubs!A:B,2,FALSE)</f>
        <v>Avanne Aveney</v>
      </c>
      <c r="E212" s="144">
        <f>'edt_rapport Garçons'!E167</f>
        <v>861</v>
      </c>
      <c r="F212" s="144">
        <f>YEAR('edt_rapport Garçons'!D167)</f>
        <v>1970</v>
      </c>
      <c r="G212" s="144" t="str">
        <f>SUBSTITUTE(IF('edt_rapport Garçons'!L167=0,"",'edt_rapport Garçons'!L167)," ","")</f>
        <v>22E</v>
      </c>
      <c r="H212" s="144" t="b">
        <f>ISNA(VLOOKUP(C212,Garçons!$D:$D,1,FALSE))</f>
        <v>0</v>
      </c>
      <c r="I212" s="144" t="str">
        <f t="shared" si="3"/>
        <v/>
      </c>
      <c r="J212" s="144" t="str">
        <f>IF(G212=IF(VLOOKUP(C212,Garçons!$D:$O,12,FALSE)="0","",VLOOKUP(C212,Garçons!$D:$O,12,FALSE)),"","***")</f>
        <v>***</v>
      </c>
      <c r="K212" s="144" t="str">
        <f>IF(D212=VLOOKUP(C212,Garçons!$D:$E,2,FALSE),"","***")</f>
        <v/>
      </c>
    </row>
    <row r="213" spans="1:11" x14ac:dyDescent="0.25">
      <c r="A213" s="146" t="str">
        <f>'edt_rapport Garçons'!C289</f>
        <v>Martin</v>
      </c>
      <c r="B213" s="146" t="str">
        <f>'edt_rapport Garçons'!B289</f>
        <v>BENCHETRIT</v>
      </c>
      <c r="C213" s="144" t="str">
        <f>MID('edt_rapport Garçons'!A289,2,LEN('edt_rapport Garçons'!A289)-1)</f>
        <v>2516279</v>
      </c>
      <c r="D213" s="144" t="str">
        <f>VLOOKUP('edt_rapport Garçons'!K289,Clubs!A:B,2,FALSE)</f>
        <v>Thise</v>
      </c>
      <c r="E213" s="144">
        <f>'edt_rapport Garçons'!E289</f>
        <v>500</v>
      </c>
      <c r="F213" s="144">
        <f>YEAR('edt_rapport Garçons'!D289)</f>
        <v>2002</v>
      </c>
      <c r="G213" s="144" t="str">
        <f>SUBSTITUTE(IF('edt_rapport Garçons'!L289=0,"",'edt_rapport Garçons'!L289)," ","")</f>
        <v/>
      </c>
      <c r="H213" s="144" t="b">
        <f>ISNA(VLOOKUP(C213,Garçons!$D:$D,1,FALSE))</f>
        <v>0</v>
      </c>
      <c r="I213" s="144" t="str">
        <f t="shared" si="3"/>
        <v/>
      </c>
      <c r="J213" s="144" t="str">
        <f>IF(G213=IF(VLOOKUP(C213,Garçons!$D:$O,12,FALSE)="0","",VLOOKUP(C213,Garçons!$D:$O,12,FALSE)),"","***")</f>
        <v>***</v>
      </c>
      <c r="K213" s="144" t="str">
        <f>IF(D213=VLOOKUP(C213,Garçons!$D:$E,2,FALSE),"","***")</f>
        <v/>
      </c>
    </row>
    <row r="214" spans="1:11" x14ac:dyDescent="0.25">
      <c r="A214" s="146" t="str">
        <f>'edt_rapport Garçons'!C53</f>
        <v>Elian</v>
      </c>
      <c r="B214" s="146" t="str">
        <f>'edt_rapport Garçons'!B53</f>
        <v>BERRET</v>
      </c>
      <c r="C214" s="144" t="str">
        <f>MID('edt_rapport Garçons'!A53,2,LEN('edt_rapport Garçons'!A53)-1)</f>
        <v>2516283</v>
      </c>
      <c r="D214" s="144" t="str">
        <f>VLOOKUP('edt_rapport Garçons'!K53,Clubs!A:B,2,FALSE)</f>
        <v>Maîche</v>
      </c>
      <c r="E214" s="144">
        <f>'edt_rapport Garçons'!E53</f>
        <v>500</v>
      </c>
      <c r="F214" s="144">
        <f>YEAR('edt_rapport Garçons'!D53)</f>
        <v>2002</v>
      </c>
      <c r="G214" s="144" t="str">
        <f>SUBSTITUTE(IF('edt_rapport Garçons'!L53=0,"",'edt_rapport Garçons'!L53)," ","")</f>
        <v/>
      </c>
      <c r="H214" s="144" t="b">
        <f>ISNA(VLOOKUP(C214,Garçons!$D:$D,1,FALSE))</f>
        <v>0</v>
      </c>
      <c r="I214" s="144" t="str">
        <f t="shared" si="3"/>
        <v/>
      </c>
      <c r="J214" s="144" t="str">
        <f>IF(G214=IF(VLOOKUP(C214,Garçons!$D:$O,12,FALSE)="0","",VLOOKUP(C214,Garçons!$D:$O,12,FALSE)),"","***")</f>
        <v>***</v>
      </c>
      <c r="K214" s="144" t="str">
        <f>IF(D214=VLOOKUP(C214,Garçons!$D:$E,2,FALSE),"","***")</f>
        <v/>
      </c>
    </row>
    <row r="215" spans="1:11" x14ac:dyDescent="0.25">
      <c r="A215" s="146" t="str">
        <f>'edt_rapport Garçons'!C13</f>
        <v>Dorian</v>
      </c>
      <c r="B215" s="146" t="str">
        <f>'edt_rapport Garçons'!B13</f>
        <v>CROZET</v>
      </c>
      <c r="C215" s="144" t="str">
        <f>MID('edt_rapport Garçons'!A13,2,LEN('edt_rapport Garçons'!A13)-1)</f>
        <v>2516286</v>
      </c>
      <c r="D215" s="144" t="str">
        <f>VLOOKUP('edt_rapport Garçons'!K13,Clubs!A:B,2,FALSE)</f>
        <v>PS Besançon</v>
      </c>
      <c r="E215" s="144">
        <f>'edt_rapport Garçons'!E13</f>
        <v>500</v>
      </c>
      <c r="F215" s="144">
        <f>YEAR('edt_rapport Garçons'!D13)</f>
        <v>2003</v>
      </c>
      <c r="G215" s="144" t="str">
        <f>SUBSTITUTE(IF('edt_rapport Garçons'!L13=0,"",'edt_rapport Garçons'!L13)," ","")</f>
        <v/>
      </c>
      <c r="H215" s="144" t="b">
        <f>ISNA(VLOOKUP(C215,Garçons!$D:$D,1,FALSE))</f>
        <v>0</v>
      </c>
      <c r="I215" s="144" t="str">
        <f t="shared" si="3"/>
        <v/>
      </c>
      <c r="J215" s="144" t="str">
        <f>IF(G215=IF(VLOOKUP(C215,Garçons!$D:$O,12,FALSE)="0","",VLOOKUP(C215,Garçons!$D:$O,12,FALSE)),"","***")</f>
        <v>***</v>
      </c>
      <c r="K215" s="144" t="str">
        <f>IF(D215=VLOOKUP(C215,Garçons!$D:$E,2,FALSE),"","***")</f>
        <v/>
      </c>
    </row>
    <row r="216" spans="1:11" x14ac:dyDescent="0.25">
      <c r="A216" s="146" t="str">
        <f>'edt_rapport Garçons'!C146</f>
        <v>Mathis-alain</v>
      </c>
      <c r="B216" s="146" t="str">
        <f>'edt_rapport Garçons'!B146</f>
        <v>REMOND</v>
      </c>
      <c r="C216" s="144" t="str">
        <f>MID('edt_rapport Garçons'!A146,2,LEN('edt_rapport Garçons'!A146)-1)</f>
        <v>2516287</v>
      </c>
      <c r="D216" s="144" t="str">
        <f>VLOOKUP('edt_rapport Garçons'!K146,Clubs!A:B,2,FALSE)</f>
        <v>Mamirolle</v>
      </c>
      <c r="E216" s="144">
        <f>'edt_rapport Garçons'!E146</f>
        <v>500</v>
      </c>
      <c r="F216" s="144">
        <f>YEAR('edt_rapport Garçons'!D146)</f>
        <v>2004</v>
      </c>
      <c r="G216" s="144" t="str">
        <f>SUBSTITUTE(IF('edt_rapport Garçons'!L146=0,"",'edt_rapport Garçons'!L146)," ","")</f>
        <v/>
      </c>
      <c r="H216" s="144" t="b">
        <f>ISNA(VLOOKUP(C216,Garçons!$D:$D,1,FALSE))</f>
        <v>0</v>
      </c>
      <c r="I216" s="144" t="str">
        <f t="shared" si="3"/>
        <v/>
      </c>
      <c r="J216" s="144" t="str">
        <f>IF(G216=IF(VLOOKUP(C216,Garçons!$D:$O,12,FALSE)="0","",VLOOKUP(C216,Garçons!$D:$O,12,FALSE)),"","***")</f>
        <v>***</v>
      </c>
      <c r="K216" s="144" t="str">
        <f>IF(D216=VLOOKUP(C216,Garçons!$D:$E,2,FALSE),"","***")</f>
        <v/>
      </c>
    </row>
    <row r="217" spans="1:11" x14ac:dyDescent="0.25">
      <c r="A217" s="146" t="str">
        <f>'edt_rapport Garçons'!C143</f>
        <v>Benjamin</v>
      </c>
      <c r="B217" s="146" t="str">
        <f>'edt_rapport Garçons'!B143</f>
        <v>HENRIET</v>
      </c>
      <c r="C217" s="144" t="str">
        <f>MID('edt_rapport Garçons'!A143,2,LEN('edt_rapport Garçons'!A143)-1)</f>
        <v>2516288</v>
      </c>
      <c r="D217" s="144" t="str">
        <f>VLOOKUP('edt_rapport Garçons'!K143,Clubs!A:B,2,FALSE)</f>
        <v>Mamirolle</v>
      </c>
      <c r="E217" s="144">
        <f>'edt_rapport Garçons'!E143</f>
        <v>500</v>
      </c>
      <c r="F217" s="144">
        <f>YEAR('edt_rapport Garçons'!D143)</f>
        <v>2007</v>
      </c>
      <c r="G217" s="144" t="str">
        <f>SUBSTITUTE(IF('edt_rapport Garçons'!L143=0,"",'edt_rapport Garçons'!L143)," ","")</f>
        <v/>
      </c>
      <c r="H217" s="144" t="b">
        <f>ISNA(VLOOKUP(C217,Garçons!$D:$D,1,FALSE))</f>
        <v>0</v>
      </c>
      <c r="I217" s="144" t="str">
        <f t="shared" si="3"/>
        <v/>
      </c>
      <c r="J217" s="144" t="str">
        <f>IF(G217=IF(VLOOKUP(C217,Garçons!$D:$O,12,FALSE)="0","",VLOOKUP(C217,Garçons!$D:$O,12,FALSE)),"","***")</f>
        <v>***</v>
      </c>
      <c r="K217" s="144" t="str">
        <f>IF(D217=VLOOKUP(C217,Garçons!$D:$E,2,FALSE),"","***")</f>
        <v/>
      </c>
    </row>
    <row r="218" spans="1:11" x14ac:dyDescent="0.25">
      <c r="A218" s="146" t="str">
        <f>'edt_rapport Garçons'!C149</f>
        <v>Tom</v>
      </c>
      <c r="B218" s="146" t="str">
        <f>'edt_rapport Garçons'!B149</f>
        <v>GROSHENRY</v>
      </c>
      <c r="C218" s="144" t="str">
        <f>MID('edt_rapport Garçons'!A149,2,LEN('edt_rapport Garçons'!A149)-1)</f>
        <v>2516289</v>
      </c>
      <c r="D218" s="144" t="str">
        <f>VLOOKUP('edt_rapport Garçons'!K149,Clubs!A:B,2,FALSE)</f>
        <v>Mamirolle</v>
      </c>
      <c r="E218" s="144">
        <f>'edt_rapport Garçons'!E149</f>
        <v>500</v>
      </c>
      <c r="F218" s="144">
        <f>YEAR('edt_rapport Garçons'!D149)</f>
        <v>2002</v>
      </c>
      <c r="G218" s="144" t="str">
        <f>SUBSTITUTE(IF('edt_rapport Garçons'!L149=0,"",'edt_rapport Garçons'!L149)," ","")</f>
        <v/>
      </c>
      <c r="H218" s="144" t="b">
        <f>ISNA(VLOOKUP(C218,Garçons!$D:$D,1,FALSE))</f>
        <v>0</v>
      </c>
      <c r="I218" s="144" t="str">
        <f t="shared" si="3"/>
        <v/>
      </c>
      <c r="J218" s="144" t="str">
        <f>IF(G218=IF(VLOOKUP(C218,Garçons!$D:$O,12,FALSE)="0","",VLOOKUP(C218,Garçons!$D:$O,12,FALSE)),"","***")</f>
        <v>***</v>
      </c>
      <c r="K218" s="144" t="str">
        <f>IF(D218=VLOOKUP(C218,Garçons!$D:$E,2,FALSE),"","***")</f>
        <v/>
      </c>
    </row>
    <row r="219" spans="1:11" x14ac:dyDescent="0.25">
      <c r="A219" s="146" t="str">
        <f>'edt_rapport Garçons'!C152</f>
        <v>Lucas</v>
      </c>
      <c r="B219" s="146" t="str">
        <f>'edt_rapport Garçons'!B152</f>
        <v>MOUTON</v>
      </c>
      <c r="C219" s="144" t="str">
        <f>MID('edt_rapport Garçons'!A152,2,LEN('edt_rapport Garçons'!A152)-1)</f>
        <v>2516290</v>
      </c>
      <c r="D219" s="144" t="str">
        <f>VLOOKUP('edt_rapport Garçons'!K152,Clubs!A:B,2,FALSE)</f>
        <v>Mamirolle</v>
      </c>
      <c r="E219" s="144">
        <f>'edt_rapport Garçons'!E152</f>
        <v>500</v>
      </c>
      <c r="F219" s="144">
        <f>YEAR('edt_rapport Garçons'!D152)</f>
        <v>2001</v>
      </c>
      <c r="G219" s="144" t="str">
        <f>SUBSTITUTE(IF('edt_rapport Garçons'!L152=0,"",'edt_rapport Garçons'!L152)," ","")</f>
        <v/>
      </c>
      <c r="H219" s="144" t="b">
        <f>ISNA(VLOOKUP(C219,Garçons!$D:$D,1,FALSE))</f>
        <v>0</v>
      </c>
      <c r="I219" s="144" t="str">
        <f t="shared" si="3"/>
        <v/>
      </c>
      <c r="J219" s="144" t="str">
        <f>IF(G219=IF(VLOOKUP(C219,Garçons!$D:$O,12,FALSE)="0","",VLOOKUP(C219,Garçons!$D:$O,12,FALSE)),"","***")</f>
        <v>***</v>
      </c>
      <c r="K219" s="144" t="str">
        <f>IF(D219=VLOOKUP(C219,Garçons!$D:$E,2,FALSE),"","***")</f>
        <v/>
      </c>
    </row>
    <row r="220" spans="1:11" x14ac:dyDescent="0.25">
      <c r="A220" s="146" t="str">
        <f>'edt_rapport Garçons'!C17</f>
        <v>Antoinne</v>
      </c>
      <c r="B220" s="146" t="str">
        <f>'edt_rapport Garçons'!B17</f>
        <v>SAADA</v>
      </c>
      <c r="C220" s="144" t="str">
        <f>MID('edt_rapport Garçons'!A17,2,LEN('edt_rapport Garçons'!A17)-1)</f>
        <v>2516293</v>
      </c>
      <c r="D220" s="144" t="str">
        <f>VLOOKUP('edt_rapport Garçons'!K17,Clubs!A:B,2,FALSE)</f>
        <v>PS Besançon</v>
      </c>
      <c r="E220" s="144">
        <f>'edt_rapport Garçons'!E17</f>
        <v>504</v>
      </c>
      <c r="F220" s="144">
        <f>YEAR('edt_rapport Garçons'!D17)</f>
        <v>2003</v>
      </c>
      <c r="G220" s="144" t="str">
        <f>SUBSTITUTE(IF('edt_rapport Garçons'!L17=0,"",'edt_rapport Garçons'!L17)," ","")</f>
        <v/>
      </c>
      <c r="H220" s="144" t="b">
        <f>ISNA(VLOOKUP(C220,Garçons!$D:$D,1,FALSE))</f>
        <v>0</v>
      </c>
      <c r="I220" s="144" t="str">
        <f t="shared" si="3"/>
        <v/>
      </c>
      <c r="J220" s="144" t="str">
        <f>IF(G220=IF(VLOOKUP(C220,Garçons!$D:$O,12,FALSE)="0","",VLOOKUP(C220,Garçons!$D:$O,12,FALSE)),"","***")</f>
        <v>***</v>
      </c>
      <c r="K220" s="144" t="str">
        <f>IF(D220=VLOOKUP(C220,Garçons!$D:$E,2,FALSE),"","***")</f>
        <v/>
      </c>
    </row>
    <row r="221" spans="1:11" x14ac:dyDescent="0.25">
      <c r="A221" s="146" t="str">
        <f>'edt_rapport Garçons'!C100</f>
        <v>Gaultier</v>
      </c>
      <c r="B221" s="146" t="str">
        <f>'edt_rapport Garçons'!B100</f>
        <v>QUINNEZ</v>
      </c>
      <c r="C221" s="144" t="str">
        <f>MID('edt_rapport Garçons'!A100,2,LEN('edt_rapport Garçons'!A100)-1)</f>
        <v>2516303</v>
      </c>
      <c r="D221" s="144" t="str">
        <f>VLOOKUP('edt_rapport Garçons'!K100,Clubs!A:B,2,FALSE)</f>
        <v>Torpes Boussières</v>
      </c>
      <c r="E221" s="144">
        <f>'edt_rapport Garçons'!E100</f>
        <v>500</v>
      </c>
      <c r="F221" s="144">
        <f>YEAR('edt_rapport Garçons'!D100)</f>
        <v>2004</v>
      </c>
      <c r="G221" s="144" t="str">
        <f>SUBSTITUTE(IF('edt_rapport Garçons'!L100=0,"",'edt_rapport Garçons'!L100)," ","")</f>
        <v/>
      </c>
      <c r="H221" s="144" t="b">
        <f>ISNA(VLOOKUP(C221,Garçons!$D:$D,1,FALSE))</f>
        <v>0</v>
      </c>
      <c r="I221" s="144" t="str">
        <f t="shared" si="3"/>
        <v/>
      </c>
      <c r="J221" s="144" t="str">
        <f>IF(G221=IF(VLOOKUP(C221,Garçons!$D:$O,12,FALSE)="0","",VLOOKUP(C221,Garçons!$D:$O,12,FALSE)),"","***")</f>
        <v>***</v>
      </c>
      <c r="K221" s="144" t="str">
        <f>IF(D221=VLOOKUP(C221,Garçons!$D:$E,2,FALSE),"","***")</f>
        <v/>
      </c>
    </row>
    <row r="222" spans="1:11" x14ac:dyDescent="0.25">
      <c r="A222" s="146" t="str">
        <f>'edt_rapport Garçons'!C109</f>
        <v>Antonin</v>
      </c>
      <c r="B222" s="146" t="str">
        <f>'edt_rapport Garçons'!B109</f>
        <v>QUARROZ</v>
      </c>
      <c r="C222" s="144" t="str">
        <f>MID('edt_rapport Garçons'!A109,2,LEN('edt_rapport Garçons'!A109)-1)</f>
        <v>2516304</v>
      </c>
      <c r="D222" s="144" t="str">
        <f>VLOOKUP('edt_rapport Garçons'!K109,Clubs!A:B,2,FALSE)</f>
        <v>Torpes Boussières</v>
      </c>
      <c r="E222" s="144">
        <f>'edt_rapport Garçons'!E109</f>
        <v>500</v>
      </c>
      <c r="F222" s="144">
        <f>YEAR('edt_rapport Garçons'!D109)</f>
        <v>1999</v>
      </c>
      <c r="G222" s="144" t="str">
        <f>SUBSTITUTE(IF('edt_rapport Garçons'!L109=0,"",'edt_rapport Garçons'!L109)," ","")</f>
        <v/>
      </c>
      <c r="H222" s="144" t="b">
        <f>ISNA(VLOOKUP(C222,Garçons!$D:$D,1,FALSE))</f>
        <v>0</v>
      </c>
      <c r="I222" s="144" t="str">
        <f t="shared" si="3"/>
        <v/>
      </c>
      <c r="J222" s="144" t="str">
        <f>IF(G222=IF(VLOOKUP(C222,Garçons!$D:$O,12,FALSE)="0","",VLOOKUP(C222,Garçons!$D:$O,12,FALSE)),"","***")</f>
        <v/>
      </c>
      <c r="K222" s="144" t="str">
        <f>IF(D222=VLOOKUP(C222,Garçons!$D:$E,2,FALSE),"","***")</f>
        <v/>
      </c>
    </row>
    <row r="223" spans="1:11" x14ac:dyDescent="0.25">
      <c r="A223" s="146" t="str">
        <f>'edt_rapport Garçons'!C99</f>
        <v>Corentin</v>
      </c>
      <c r="B223" s="146" t="str">
        <f>'edt_rapport Garçons'!B99</f>
        <v>QUARROZ</v>
      </c>
      <c r="C223" s="144" t="str">
        <f>MID('edt_rapport Garçons'!A99,2,LEN('edt_rapport Garçons'!A99)-1)</f>
        <v>2516305</v>
      </c>
      <c r="D223" s="144" t="str">
        <f>VLOOKUP('edt_rapport Garçons'!K99,Clubs!A:B,2,FALSE)</f>
        <v>Torpes Boussières</v>
      </c>
      <c r="E223" s="144">
        <f>'edt_rapport Garçons'!E99</f>
        <v>500</v>
      </c>
      <c r="F223" s="144">
        <f>YEAR('edt_rapport Garçons'!D99)</f>
        <v>2004</v>
      </c>
      <c r="G223" s="144" t="str">
        <f>SUBSTITUTE(IF('edt_rapport Garçons'!L99=0,"",'edt_rapport Garçons'!L99)," ","")</f>
        <v/>
      </c>
      <c r="H223" s="144" t="b">
        <f>ISNA(VLOOKUP(C223,Garçons!$D:$D,1,FALSE))</f>
        <v>0</v>
      </c>
      <c r="I223" s="144" t="str">
        <f t="shared" si="3"/>
        <v/>
      </c>
      <c r="J223" s="144" t="str">
        <f>IF(G223=IF(VLOOKUP(C223,Garçons!$D:$O,12,FALSE)="0","",VLOOKUP(C223,Garçons!$D:$O,12,FALSE)),"","***")</f>
        <v/>
      </c>
      <c r="K223" s="144" t="str">
        <f>IF(D223=VLOOKUP(C223,Garçons!$D:$E,2,FALSE),"","***")</f>
        <v/>
      </c>
    </row>
    <row r="224" spans="1:11" x14ac:dyDescent="0.25">
      <c r="A224" s="146" t="str">
        <f>'edt_rapport Garçons'!C102</f>
        <v>Emilien</v>
      </c>
      <c r="B224" s="146" t="str">
        <f>'edt_rapport Garçons'!B102</f>
        <v>THEUROT</v>
      </c>
      <c r="C224" s="144" t="str">
        <f>MID('edt_rapport Garçons'!A102,2,LEN('edt_rapport Garçons'!A102)-1)</f>
        <v>2516306</v>
      </c>
      <c r="D224" s="144" t="str">
        <f>VLOOKUP('edt_rapport Garçons'!K102,Clubs!A:B,2,FALSE)</f>
        <v>Torpes Boussières</v>
      </c>
      <c r="E224" s="144">
        <f>'edt_rapport Garçons'!E102</f>
        <v>500</v>
      </c>
      <c r="F224" s="144">
        <f>YEAR('edt_rapport Garçons'!D102)</f>
        <v>2003</v>
      </c>
      <c r="G224" s="144" t="str">
        <f>SUBSTITUTE(IF('edt_rapport Garçons'!L102=0,"",'edt_rapport Garçons'!L102)," ","")</f>
        <v>35H</v>
      </c>
      <c r="H224" s="144" t="b">
        <f>ISNA(VLOOKUP(C224,Garçons!$D:$D,1,FALSE))</f>
        <v>0</v>
      </c>
      <c r="I224" s="144" t="str">
        <f t="shared" si="3"/>
        <v/>
      </c>
      <c r="J224" s="144" t="str">
        <f>IF(G224=IF(VLOOKUP(C224,Garçons!$D:$O,12,FALSE)="0","",VLOOKUP(C224,Garçons!$D:$O,12,FALSE)),"","***")</f>
        <v>***</v>
      </c>
      <c r="K224" s="144" t="str">
        <f>IF(D224=VLOOKUP(C224,Garçons!$D:$E,2,FALSE),"","***")</f>
        <v/>
      </c>
    </row>
    <row r="225" spans="1:11" x14ac:dyDescent="0.25">
      <c r="A225" s="146" t="str">
        <f>'edt_rapport Garçons'!C96</f>
        <v>Telio</v>
      </c>
      <c r="B225" s="146" t="str">
        <f>'edt_rapport Garçons'!B96</f>
        <v>THIZY</v>
      </c>
      <c r="C225" s="144" t="str">
        <f>MID('edt_rapport Garçons'!A96,2,LEN('edt_rapport Garçons'!A96)-1)</f>
        <v>2516308</v>
      </c>
      <c r="D225" s="144" t="str">
        <f>VLOOKUP('edt_rapport Garçons'!K96,Clubs!A:B,2,FALSE)</f>
        <v>Torpes Boussières</v>
      </c>
      <c r="E225" s="144">
        <f>'edt_rapport Garçons'!E96</f>
        <v>500</v>
      </c>
      <c r="F225" s="144">
        <f>YEAR('edt_rapport Garçons'!D96)</f>
        <v>2006</v>
      </c>
      <c r="G225" s="144" t="str">
        <f>SUBSTITUTE(IF('edt_rapport Garçons'!L96=0,"",'edt_rapport Garçons'!L96)," ","")</f>
        <v/>
      </c>
      <c r="H225" s="144" t="b">
        <f>ISNA(VLOOKUP(C225,Garçons!$D:$D,1,FALSE))</f>
        <v>0</v>
      </c>
      <c r="I225" s="144" t="str">
        <f t="shared" si="3"/>
        <v/>
      </c>
      <c r="J225" s="144" t="str">
        <f>IF(G225=IF(VLOOKUP(C225,Garçons!$D:$O,12,FALSE)="0","",VLOOKUP(C225,Garçons!$D:$O,12,FALSE)),"","***")</f>
        <v>***</v>
      </c>
      <c r="K225" s="144" t="str">
        <f>IF(D225=VLOOKUP(C225,Garçons!$D:$E,2,FALSE),"","***")</f>
        <v/>
      </c>
    </row>
    <row r="226" spans="1:11" x14ac:dyDescent="0.25">
      <c r="A226" s="146" t="str">
        <f>'edt_rapport Garçons'!C76</f>
        <v>Alexis</v>
      </c>
      <c r="B226" s="146" t="str">
        <f>'edt_rapport Garçons'!B76</f>
        <v>CARACCIOLO</v>
      </c>
      <c r="C226" s="144" t="str">
        <f>MID('edt_rapport Garçons'!A76,2,LEN('edt_rapport Garçons'!A76)-1)</f>
        <v>2516327</v>
      </c>
      <c r="D226" s="144" t="str">
        <f>VLOOKUP('edt_rapport Garçons'!K76,Clubs!A:B,2,FALSE)</f>
        <v>Seloncourt</v>
      </c>
      <c r="E226" s="144">
        <f>'edt_rapport Garçons'!E76</f>
        <v>500</v>
      </c>
      <c r="F226" s="144">
        <f>YEAR('edt_rapport Garçons'!D76)</f>
        <v>2005</v>
      </c>
      <c r="G226" s="144" t="str">
        <f>SUBSTITUTE(IF('edt_rapport Garçons'!L76=0,"",'edt_rapport Garçons'!L76)," ","")</f>
        <v/>
      </c>
      <c r="H226" s="144" t="b">
        <f>ISNA(VLOOKUP(C226,Garçons!$D:$D,1,FALSE))</f>
        <v>0</v>
      </c>
      <c r="I226" s="144" t="str">
        <f t="shared" si="3"/>
        <v/>
      </c>
      <c r="J226" s="144" t="str">
        <f>IF(G226=IF(VLOOKUP(C226,Garçons!$D:$O,12,FALSE)="0","",VLOOKUP(C226,Garçons!$D:$O,12,FALSE)),"","***")</f>
        <v>***</v>
      </c>
      <c r="K226" s="144" t="str">
        <f>IF(D226=VLOOKUP(C226,Garçons!$D:$E,2,FALSE),"","***")</f>
        <v/>
      </c>
    </row>
    <row r="227" spans="1:11" x14ac:dyDescent="0.25">
      <c r="A227" s="146" t="str">
        <f>'edt_rapport Garçons'!C14</f>
        <v>Zalan</v>
      </c>
      <c r="B227" s="146" t="str">
        <f>'edt_rapport Garçons'!B14</f>
        <v>GENEVAUX</v>
      </c>
      <c r="C227" s="144" t="str">
        <f>MID('edt_rapport Garçons'!A14,2,LEN('edt_rapport Garçons'!A14)-1)</f>
        <v>2516330</v>
      </c>
      <c r="D227" s="144" t="str">
        <f>VLOOKUP('edt_rapport Garçons'!K14,Clubs!A:B,2,FALSE)</f>
        <v>PS Besançon</v>
      </c>
      <c r="E227" s="144">
        <f>'edt_rapport Garçons'!E14</f>
        <v>500</v>
      </c>
      <c r="F227" s="144">
        <f>YEAR('edt_rapport Garçons'!D14)</f>
        <v>2003</v>
      </c>
      <c r="G227" s="144" t="str">
        <f>SUBSTITUTE(IF('edt_rapport Garçons'!L14=0,"",'edt_rapport Garçons'!L14)," ","")</f>
        <v/>
      </c>
      <c r="H227" s="144" t="b">
        <f>ISNA(VLOOKUP(C227,Garçons!$D:$D,1,FALSE))</f>
        <v>0</v>
      </c>
      <c r="I227" s="144" t="str">
        <f t="shared" si="3"/>
        <v/>
      </c>
      <c r="J227" s="144" t="str">
        <f>IF(G227=IF(VLOOKUP(C227,Garçons!$D:$O,12,FALSE)="0","",VLOOKUP(C227,Garçons!$D:$O,12,FALSE)),"","***")</f>
        <v>***</v>
      </c>
      <c r="K227" s="144" t="str">
        <f>IF(D227=VLOOKUP(C227,Garçons!$D:$E,2,FALSE),"","***")</f>
        <v/>
      </c>
    </row>
    <row r="228" spans="1:11" x14ac:dyDescent="0.25">
      <c r="A228" s="146" t="str">
        <f>'edt_rapport Garçons'!C245</f>
        <v>Lucas</v>
      </c>
      <c r="B228" s="146" t="str">
        <f>'edt_rapport Garçons'!B245</f>
        <v>VINCENT AEGERTER</v>
      </c>
      <c r="C228" s="144" t="str">
        <f>MID('edt_rapport Garçons'!A245,2,LEN('edt_rapport Garçons'!A245)-1)</f>
        <v>2516354</v>
      </c>
      <c r="D228" s="144" t="str">
        <f>VLOOKUP('edt_rapport Garçons'!K245,Clubs!A:B,2,FALSE)</f>
        <v>Baume les Dames</v>
      </c>
      <c r="E228" s="144">
        <f>'edt_rapport Garçons'!E245</f>
        <v>500</v>
      </c>
      <c r="F228" s="144">
        <f>YEAR('edt_rapport Garçons'!D245)</f>
        <v>2005</v>
      </c>
      <c r="G228" s="144" t="str">
        <f>SUBSTITUTE(IF('edt_rapport Garçons'!L245=0,"",'edt_rapport Garçons'!L245)," ","")</f>
        <v/>
      </c>
      <c r="H228" s="144" t="b">
        <f>ISNA(VLOOKUP(C228,Garçons!$D:$D,1,FALSE))</f>
        <v>0</v>
      </c>
      <c r="I228" s="144" t="str">
        <f t="shared" si="3"/>
        <v/>
      </c>
      <c r="J228" s="144" t="str">
        <f>IF(G228=IF(VLOOKUP(C228,Garçons!$D:$O,12,FALSE)="0","",VLOOKUP(C228,Garçons!$D:$O,12,FALSE)),"","***")</f>
        <v>***</v>
      </c>
      <c r="K228" s="144" t="str">
        <f>IF(D228=VLOOKUP(C228,Garçons!$D:$E,2,FALSE),"","***")</f>
        <v/>
      </c>
    </row>
    <row r="229" spans="1:11" x14ac:dyDescent="0.25">
      <c r="A229" s="146" t="str">
        <f>'edt_rapport Garçons'!C159</f>
        <v>Eliott</v>
      </c>
      <c r="B229" s="146" t="str">
        <f>'edt_rapport Garçons'!B159</f>
        <v>DEBOISE</v>
      </c>
      <c r="C229" s="144" t="str">
        <f>MID('edt_rapport Garçons'!A159,2,LEN('edt_rapport Garçons'!A159)-1)</f>
        <v>2516356</v>
      </c>
      <c r="D229" s="144" t="str">
        <f>VLOOKUP('edt_rapport Garçons'!K159,Clubs!A:B,2,FALSE)</f>
        <v>Avanne Aveney</v>
      </c>
      <c r="E229" s="144">
        <f>'edt_rapport Garçons'!E159</f>
        <v>500</v>
      </c>
      <c r="F229" s="144">
        <f>YEAR('edt_rapport Garçons'!D159)</f>
        <v>2008</v>
      </c>
      <c r="G229" s="144" t="str">
        <f>SUBSTITUTE(IF('edt_rapport Garçons'!L159=0,"",'edt_rapport Garçons'!L159)," ","")</f>
        <v/>
      </c>
      <c r="H229" s="144" t="b">
        <f>ISNA(VLOOKUP(C229,Garçons!$D:$D,1,FALSE))</f>
        <v>0</v>
      </c>
      <c r="I229" s="144" t="str">
        <f t="shared" si="3"/>
        <v/>
      </c>
      <c r="J229" s="144" t="str">
        <f>IF(G229=IF(VLOOKUP(C229,Garçons!$D:$O,12,FALSE)="0","",VLOOKUP(C229,Garçons!$D:$O,12,FALSE)),"","***")</f>
        <v/>
      </c>
      <c r="K229" s="144" t="str">
        <f>IF(D229=VLOOKUP(C229,Garçons!$D:$E,2,FALSE),"","***")</f>
        <v/>
      </c>
    </row>
    <row r="230" spans="1:11" x14ac:dyDescent="0.25">
      <c r="A230" s="146" t="str">
        <f>'edt_rapport Garçons'!C77</f>
        <v>Farès</v>
      </c>
      <c r="B230" s="146" t="str">
        <f>'edt_rapport Garçons'!B77</f>
        <v>HARANI</v>
      </c>
      <c r="C230" s="144" t="str">
        <f>MID('edt_rapport Garçons'!A77,2,LEN('edt_rapport Garçons'!A77)-1)</f>
        <v>2516363</v>
      </c>
      <c r="D230" s="144" t="str">
        <f>VLOOKUP('edt_rapport Garçons'!K77,Clubs!A:B,2,FALSE)</f>
        <v>Seloncourt</v>
      </c>
      <c r="E230" s="144">
        <f>'edt_rapport Garçons'!E77</f>
        <v>500</v>
      </c>
      <c r="F230" s="144">
        <f>YEAR('edt_rapport Garçons'!D77)</f>
        <v>2005</v>
      </c>
      <c r="G230" s="144" t="str">
        <f>SUBSTITUTE(IF('edt_rapport Garçons'!L77=0,"",'edt_rapport Garçons'!L77)," ","")</f>
        <v/>
      </c>
      <c r="H230" s="144" t="b">
        <f>ISNA(VLOOKUP(C230,Garçons!$D:$D,1,FALSE))</f>
        <v>0</v>
      </c>
      <c r="I230" s="144" t="str">
        <f t="shared" si="3"/>
        <v/>
      </c>
      <c r="J230" s="144" t="str">
        <f>IF(G230=IF(VLOOKUP(C230,Garçons!$D:$O,12,FALSE)="0","",VLOOKUP(C230,Garçons!$D:$O,12,FALSE)),"","***")</f>
        <v>***</v>
      </c>
      <c r="K230" s="144" t="str">
        <f>IF(D230=VLOOKUP(C230,Garçons!$D:$E,2,FALSE),"","***")</f>
        <v/>
      </c>
    </row>
    <row r="231" spans="1:11" x14ac:dyDescent="0.25">
      <c r="A231" s="146" t="str">
        <f>'edt_rapport Garçons'!C98</f>
        <v>Romain</v>
      </c>
      <c r="B231" s="146" t="str">
        <f>'edt_rapport Garçons'!B98</f>
        <v>OSSWALD</v>
      </c>
      <c r="C231" s="144" t="str">
        <f>MID('edt_rapport Garçons'!A98,2,LEN('edt_rapport Garçons'!A98)-1)</f>
        <v>2516367</v>
      </c>
      <c r="D231" s="144" t="str">
        <f>VLOOKUP('edt_rapport Garçons'!K98,Clubs!A:B,2,FALSE)</f>
        <v>Torpes Boussières</v>
      </c>
      <c r="E231" s="144">
        <f>'edt_rapport Garçons'!E98</f>
        <v>500</v>
      </c>
      <c r="F231" s="144">
        <f>YEAR('edt_rapport Garçons'!D98)</f>
        <v>2005</v>
      </c>
      <c r="G231" s="144" t="str">
        <f>SUBSTITUTE(IF('edt_rapport Garçons'!L98=0,"",'edt_rapport Garçons'!L98)," ","")</f>
        <v/>
      </c>
      <c r="H231" s="144" t="b">
        <f>ISNA(VLOOKUP(C231,Garçons!$D:$D,1,FALSE))</f>
        <v>0</v>
      </c>
      <c r="I231" s="144" t="str">
        <f t="shared" si="3"/>
        <v/>
      </c>
      <c r="J231" s="144" t="str">
        <f>IF(G231=IF(VLOOKUP(C231,Garçons!$D:$O,12,FALSE)="0","",VLOOKUP(C231,Garçons!$D:$O,12,FALSE)),"","***")</f>
        <v>***</v>
      </c>
      <c r="K231" s="144" t="str">
        <f>IF(D231=VLOOKUP(C231,Garçons!$D:$E,2,FALSE),"","***")</f>
        <v/>
      </c>
    </row>
    <row r="232" spans="1:11" x14ac:dyDescent="0.25">
      <c r="A232" s="146" t="str">
        <f>'edt_rapport Garçons'!C246</f>
        <v>Lilian</v>
      </c>
      <c r="B232" s="146" t="str">
        <f>'edt_rapport Garçons'!B246</f>
        <v>BINET</v>
      </c>
      <c r="C232" s="144" t="str">
        <f>MID('edt_rapport Garçons'!A246,2,LEN('edt_rapport Garçons'!A246)-1)</f>
        <v>2516369</v>
      </c>
      <c r="D232" s="144" t="str">
        <f>VLOOKUP('edt_rapport Garçons'!K246,Clubs!A:B,2,FALSE)</f>
        <v>Baume les Dames</v>
      </c>
      <c r="E232" s="144">
        <f>'edt_rapport Garçons'!E246</f>
        <v>500</v>
      </c>
      <c r="F232" s="144">
        <f>YEAR('edt_rapport Garçons'!D246)</f>
        <v>2004</v>
      </c>
      <c r="G232" s="144" t="str">
        <f>SUBSTITUTE(IF('edt_rapport Garçons'!L246=0,"",'edt_rapport Garçons'!L246)," ","")</f>
        <v/>
      </c>
      <c r="H232" s="144" t="b">
        <f>ISNA(VLOOKUP(C232,Garçons!$D:$D,1,FALSE))</f>
        <v>0</v>
      </c>
      <c r="I232" s="144" t="str">
        <f t="shared" si="3"/>
        <v/>
      </c>
      <c r="J232" s="144" t="str">
        <f>IF(G232=IF(VLOOKUP(C232,Garçons!$D:$O,12,FALSE)="0","",VLOOKUP(C232,Garçons!$D:$O,12,FALSE)),"","***")</f>
        <v>***</v>
      </c>
      <c r="K232" s="144" t="str">
        <f>IF(D232=VLOOKUP(C232,Garçons!$D:$E,2,FALSE),"","***")</f>
        <v/>
      </c>
    </row>
    <row r="233" spans="1:11" x14ac:dyDescent="0.25">
      <c r="A233" s="146" t="str">
        <f>'edt_rapport Garçons'!C286</f>
        <v>Jimmy</v>
      </c>
      <c r="B233" s="146" t="str">
        <f>'edt_rapport Garçons'!B286</f>
        <v>BAUVAIR</v>
      </c>
      <c r="C233" s="144" t="str">
        <f>MID('edt_rapport Garçons'!A286,2,LEN('edt_rapport Garçons'!A286)-1)</f>
        <v>2516386</v>
      </c>
      <c r="D233" s="144" t="str">
        <f>VLOOKUP('edt_rapport Garçons'!K286,Clubs!A:B,2,FALSE)</f>
        <v>Thise</v>
      </c>
      <c r="E233" s="144">
        <f>'edt_rapport Garçons'!E286</f>
        <v>500</v>
      </c>
      <c r="F233" s="144">
        <f>YEAR('edt_rapport Garçons'!D286)</f>
        <v>2008</v>
      </c>
      <c r="G233" s="144" t="str">
        <f>SUBSTITUTE(IF('edt_rapport Garçons'!L286=0,"",'edt_rapport Garçons'!L286)," ","")</f>
        <v/>
      </c>
      <c r="H233" s="144" t="b">
        <f>ISNA(VLOOKUP(C233,Garçons!$D:$D,1,FALSE))</f>
        <v>0</v>
      </c>
      <c r="I233" s="144" t="str">
        <f t="shared" si="3"/>
        <v/>
      </c>
      <c r="J233" s="144" t="str">
        <f>IF(G233=IF(VLOOKUP(C233,Garçons!$D:$O,12,FALSE)="0","",VLOOKUP(C233,Garçons!$D:$O,12,FALSE)),"","***")</f>
        <v>***</v>
      </c>
      <c r="K233" s="144" t="str">
        <f>IF(D233=VLOOKUP(C233,Garçons!$D:$E,2,FALSE),"","***")</f>
        <v/>
      </c>
    </row>
    <row r="234" spans="1:11" x14ac:dyDescent="0.25">
      <c r="A234" s="146" t="str">
        <f>'edt_rapport Garçons'!C72</f>
        <v>Maxime</v>
      </c>
      <c r="B234" s="146" t="str">
        <f>'edt_rapport Garçons'!B72</f>
        <v>STAMPANONI</v>
      </c>
      <c r="C234" s="144" t="str">
        <f>MID('edt_rapport Garçons'!A72,2,LEN('edt_rapport Garçons'!A72)-1)</f>
        <v>2516390</v>
      </c>
      <c r="D234" s="144" t="str">
        <f>VLOOKUP('edt_rapport Garçons'!K72,Clubs!A:B,2,FALSE)</f>
        <v>Seloncourt</v>
      </c>
      <c r="E234" s="144">
        <f>'edt_rapport Garçons'!E72</f>
        <v>500</v>
      </c>
      <c r="F234" s="144">
        <f>YEAR('edt_rapport Garçons'!D72)</f>
        <v>2008</v>
      </c>
      <c r="G234" s="144" t="str">
        <f>SUBSTITUTE(IF('edt_rapport Garçons'!L72=0,"",'edt_rapport Garçons'!L72)," ","")</f>
        <v/>
      </c>
      <c r="H234" s="144" t="b">
        <f>ISNA(VLOOKUP(C234,Garçons!$D:$D,1,FALSE))</f>
        <v>0</v>
      </c>
      <c r="I234" s="144" t="str">
        <f t="shared" si="3"/>
        <v/>
      </c>
      <c r="J234" s="144" t="str">
        <f>IF(G234=IF(VLOOKUP(C234,Garçons!$D:$O,12,FALSE)="0","",VLOOKUP(C234,Garçons!$D:$O,12,FALSE)),"","***")</f>
        <v>***</v>
      </c>
      <c r="K234" s="144" t="str">
        <f>IF(D234=VLOOKUP(C234,Garçons!$D:$E,2,FALSE),"","***")</f>
        <v/>
      </c>
    </row>
    <row r="235" spans="1:11" x14ac:dyDescent="0.25">
      <c r="A235" s="146" t="str">
        <f>'edt_rapport Garçons'!C153</f>
        <v>Méhdi</v>
      </c>
      <c r="B235" s="146" t="str">
        <f>'edt_rapport Garçons'!B153</f>
        <v>PELLET</v>
      </c>
      <c r="C235" s="144" t="str">
        <f>MID('edt_rapport Garçons'!A153,2,LEN('edt_rapport Garçons'!A153)-1)</f>
        <v>2516392</v>
      </c>
      <c r="D235" s="144" t="str">
        <f>VLOOKUP('edt_rapport Garçons'!K153,Clubs!A:B,2,FALSE)</f>
        <v>Mamirolle</v>
      </c>
      <c r="E235" s="144">
        <f>'edt_rapport Garçons'!E153</f>
        <v>500</v>
      </c>
      <c r="F235" s="144">
        <f>YEAR('edt_rapport Garçons'!D153)</f>
        <v>2001</v>
      </c>
      <c r="G235" s="144" t="str">
        <f>SUBSTITUTE(IF('edt_rapport Garçons'!L153=0,"",'edt_rapport Garçons'!L153)," ","")</f>
        <v/>
      </c>
      <c r="H235" s="144" t="b">
        <f>ISNA(VLOOKUP(C235,Garçons!$D:$D,1,FALSE))</f>
        <v>0</v>
      </c>
      <c r="I235" s="144" t="str">
        <f t="shared" si="3"/>
        <v/>
      </c>
      <c r="J235" s="144" t="str">
        <f>IF(G235=IF(VLOOKUP(C235,Garçons!$D:$O,12,FALSE)="0","",VLOOKUP(C235,Garçons!$D:$O,12,FALSE)),"","***")</f>
        <v>***</v>
      </c>
      <c r="K235" s="144" t="str">
        <f>IF(D235=VLOOKUP(C235,Garçons!$D:$E,2,FALSE),"","***")</f>
        <v/>
      </c>
    </row>
    <row r="236" spans="1:11" x14ac:dyDescent="0.25">
      <c r="A236" s="146" t="str">
        <f>'edt_rapport Garçons'!C178</f>
        <v>Idriss</v>
      </c>
      <c r="B236" s="146" t="str">
        <f>'edt_rapport Garçons'!B178</f>
        <v>BECHIKHA</v>
      </c>
      <c r="C236" s="144" t="str">
        <f>MID('edt_rapport Garçons'!A178,2,LEN('edt_rapport Garçons'!A178)-1)</f>
        <v>2516396</v>
      </c>
      <c r="D236" s="144" t="str">
        <f>VLOOKUP('edt_rapport Garçons'!K178,Clubs!A:B,2,FALSE)</f>
        <v>Les Auxons</v>
      </c>
      <c r="E236" s="144">
        <f>'edt_rapport Garçons'!E178</f>
        <v>500</v>
      </c>
      <c r="F236" s="144">
        <f>YEAR('edt_rapport Garçons'!D178)</f>
        <v>2001</v>
      </c>
      <c r="G236" s="144" t="str">
        <f>SUBSTITUTE(IF('edt_rapport Garçons'!L178=0,"",'edt_rapport Garçons'!L178)," ","")</f>
        <v/>
      </c>
      <c r="H236" s="144" t="b">
        <f>ISNA(VLOOKUP(C236,Garçons!$D:$D,1,FALSE))</f>
        <v>0</v>
      </c>
      <c r="I236" s="144" t="str">
        <f t="shared" si="3"/>
        <v/>
      </c>
      <c r="J236" s="144" t="str">
        <f>IF(G236=IF(VLOOKUP(C236,Garçons!$D:$O,12,FALSE)="0","",VLOOKUP(C236,Garçons!$D:$O,12,FALSE)),"","***")</f>
        <v>***</v>
      </c>
      <c r="K236" s="144" t="str">
        <f>IF(D236=VLOOKUP(C236,Garçons!$D:$E,2,FALSE),"","***")</f>
        <v/>
      </c>
    </row>
    <row r="237" spans="1:11" x14ac:dyDescent="0.25">
      <c r="A237" s="146" t="str">
        <f>'edt_rapport Garçons'!C176</f>
        <v>Maxence</v>
      </c>
      <c r="B237" s="146" t="str">
        <f>'edt_rapport Garçons'!B176</f>
        <v>GALLET</v>
      </c>
      <c r="C237" s="144" t="str">
        <f>MID('edt_rapport Garçons'!A176,2,LEN('edt_rapport Garçons'!A176)-1)</f>
        <v>2516399</v>
      </c>
      <c r="D237" s="144" t="str">
        <f>VLOOKUP('edt_rapport Garçons'!K176,Clubs!A:B,2,FALSE)</f>
        <v>Les Auxons</v>
      </c>
      <c r="E237" s="144">
        <f>'edt_rapport Garçons'!E176</f>
        <v>500</v>
      </c>
      <c r="F237" s="144">
        <f>YEAR('edt_rapport Garçons'!D176)</f>
        <v>2006</v>
      </c>
      <c r="G237" s="144" t="str">
        <f>SUBSTITUTE(IF('edt_rapport Garçons'!L176=0,"",'edt_rapport Garçons'!L176)," ","")</f>
        <v/>
      </c>
      <c r="H237" s="144" t="b">
        <f>ISNA(VLOOKUP(C237,Garçons!$D:$D,1,FALSE))</f>
        <v>0</v>
      </c>
      <c r="I237" s="144" t="str">
        <f t="shared" si="3"/>
        <v/>
      </c>
      <c r="J237" s="144" t="str">
        <f>IF(G237=IF(VLOOKUP(C237,Garçons!$D:$O,12,FALSE)="0","",VLOOKUP(C237,Garçons!$D:$O,12,FALSE)),"","***")</f>
        <v>***</v>
      </c>
      <c r="K237" s="144" t="str">
        <f>IF(D237=VLOOKUP(C237,Garçons!$D:$E,2,FALSE),"","***")</f>
        <v/>
      </c>
    </row>
    <row r="238" spans="1:11" x14ac:dyDescent="0.25">
      <c r="A238" s="146" t="str">
        <f>'edt_rapport Garçons'!C173</f>
        <v>Albert</v>
      </c>
      <c r="B238" s="146" t="str">
        <f>'edt_rapport Garçons'!B173</f>
        <v>OUDOT</v>
      </c>
      <c r="C238" s="144" t="str">
        <f>MID('edt_rapport Garçons'!A173,2,LEN('edt_rapport Garçons'!A173)-1)</f>
        <v>2516401</v>
      </c>
      <c r="D238" s="144" t="str">
        <f>VLOOKUP('edt_rapport Garçons'!K173,Clubs!A:B,2,FALSE)</f>
        <v>Les Auxons</v>
      </c>
      <c r="E238" s="144">
        <f>'edt_rapport Garçons'!E173</f>
        <v>500</v>
      </c>
      <c r="F238" s="144">
        <f>YEAR('edt_rapport Garçons'!D173)</f>
        <v>2007</v>
      </c>
      <c r="G238" s="144" t="str">
        <f>SUBSTITUTE(IF('edt_rapport Garçons'!L173=0,"",'edt_rapport Garçons'!L173)," ","")</f>
        <v/>
      </c>
      <c r="H238" s="144" t="b">
        <f>ISNA(VLOOKUP(C238,Garçons!$D:$D,1,FALSE))</f>
        <v>0</v>
      </c>
      <c r="I238" s="144" t="str">
        <f t="shared" si="3"/>
        <v/>
      </c>
      <c r="J238" s="144" t="str">
        <f>IF(G238=IF(VLOOKUP(C238,Garçons!$D:$O,12,FALSE)="0","",VLOOKUP(C238,Garçons!$D:$O,12,FALSE)),"","***")</f>
        <v>***</v>
      </c>
      <c r="K238" s="144" t="str">
        <f>IF(D238=VLOOKUP(C238,Garçons!$D:$E,2,FALSE),"","***")</f>
        <v/>
      </c>
    </row>
    <row r="239" spans="1:11" x14ac:dyDescent="0.25">
      <c r="A239" s="146" t="str">
        <f>'edt_rapport Garçons'!C177</f>
        <v>Timéo</v>
      </c>
      <c r="B239" s="146" t="str">
        <f>'edt_rapport Garçons'!B177</f>
        <v>ROBBE</v>
      </c>
      <c r="C239" s="144" t="str">
        <f>MID('edt_rapport Garçons'!A177,2,LEN('edt_rapport Garçons'!A177)-1)</f>
        <v>2516402</v>
      </c>
      <c r="D239" s="144" t="str">
        <f>VLOOKUP('edt_rapport Garçons'!K177,Clubs!A:B,2,FALSE)</f>
        <v>Les Auxons</v>
      </c>
      <c r="E239" s="144">
        <f>'edt_rapport Garçons'!E177</f>
        <v>500</v>
      </c>
      <c r="F239" s="144">
        <f>YEAR('edt_rapport Garçons'!D177)</f>
        <v>2005</v>
      </c>
      <c r="G239" s="144" t="str">
        <f>SUBSTITUTE(IF('edt_rapport Garçons'!L177=0,"",'edt_rapport Garçons'!L177)," ","")</f>
        <v/>
      </c>
      <c r="H239" s="144" t="b">
        <f>ISNA(VLOOKUP(C239,Garçons!$D:$D,1,FALSE))</f>
        <v>0</v>
      </c>
      <c r="I239" s="144" t="str">
        <f t="shared" si="3"/>
        <v/>
      </c>
      <c r="J239" s="144" t="str">
        <f>IF(G239=IF(VLOOKUP(C239,Garçons!$D:$O,12,FALSE)="0","",VLOOKUP(C239,Garçons!$D:$O,12,FALSE)),"","***")</f>
        <v>***</v>
      </c>
      <c r="K239" s="144" t="str">
        <f>IF(D239=VLOOKUP(C239,Garçons!$D:$E,2,FALSE),"","***")</f>
        <v/>
      </c>
    </row>
    <row r="240" spans="1:11" x14ac:dyDescent="0.25">
      <c r="A240" s="146" t="str">
        <f>'edt_rapport Garçons'!C248</f>
        <v>Maxime</v>
      </c>
      <c r="B240" s="146" t="str">
        <f>'edt_rapport Garçons'!B248</f>
        <v>DUROUX</v>
      </c>
      <c r="C240" s="144" t="str">
        <f>MID('edt_rapport Garçons'!A248,2,LEN('edt_rapport Garçons'!A248)-1)</f>
        <v>2516409</v>
      </c>
      <c r="D240" s="144" t="str">
        <f>VLOOKUP('edt_rapport Garçons'!K248,Clubs!A:B,2,FALSE)</f>
        <v>Baume les Dames</v>
      </c>
      <c r="E240" s="144">
        <f>'edt_rapport Garçons'!E248</f>
        <v>500</v>
      </c>
      <c r="F240" s="144">
        <f>YEAR('edt_rapport Garçons'!D248)</f>
        <v>2004</v>
      </c>
      <c r="G240" s="144" t="str">
        <f>SUBSTITUTE(IF('edt_rapport Garçons'!L248=0,"",'edt_rapport Garçons'!L248)," ","")</f>
        <v/>
      </c>
      <c r="H240" s="144" t="b">
        <f>ISNA(VLOOKUP(C240,Garçons!$D:$D,1,FALSE))</f>
        <v>0</v>
      </c>
      <c r="I240" s="144" t="str">
        <f t="shared" si="3"/>
        <v/>
      </c>
      <c r="J240" s="144" t="str">
        <f>IF(G240=IF(VLOOKUP(C240,Garçons!$D:$O,12,FALSE)="0","",VLOOKUP(C240,Garçons!$D:$O,12,FALSE)),"","***")</f>
        <v>***</v>
      </c>
      <c r="K240" s="144" t="str">
        <f>IF(D240=VLOOKUP(C240,Garçons!$D:$E,2,FALSE),"","***")</f>
        <v/>
      </c>
    </row>
    <row r="241" spans="1:11" x14ac:dyDescent="0.25">
      <c r="A241" s="146" t="str">
        <f>'edt_rapport Garçons'!C249</f>
        <v>Anthony</v>
      </c>
      <c r="B241" s="146" t="str">
        <f>'edt_rapport Garçons'!B249</f>
        <v>MARCHAL</v>
      </c>
      <c r="C241" s="144" t="str">
        <f>MID('edt_rapport Garçons'!A249,2,LEN('edt_rapport Garçons'!A249)-1)</f>
        <v>2516410</v>
      </c>
      <c r="D241" s="144" t="str">
        <f>VLOOKUP('edt_rapport Garçons'!K249,Clubs!A:B,2,FALSE)</f>
        <v>Baume les Dames</v>
      </c>
      <c r="E241" s="144">
        <f>'edt_rapport Garçons'!E249</f>
        <v>500</v>
      </c>
      <c r="F241" s="144">
        <f>YEAR('edt_rapport Garçons'!D249)</f>
        <v>2004</v>
      </c>
      <c r="G241" s="144" t="str">
        <f>SUBSTITUTE(IF('edt_rapport Garçons'!L249=0,"",'edt_rapport Garçons'!L249)," ","")</f>
        <v/>
      </c>
      <c r="H241" s="144" t="b">
        <f>ISNA(VLOOKUP(C241,Garçons!$D:$D,1,FALSE))</f>
        <v>0</v>
      </c>
      <c r="I241" s="144" t="str">
        <f t="shared" si="3"/>
        <v/>
      </c>
      <c r="J241" s="144" t="str">
        <f>IF(G241=IF(VLOOKUP(C241,Garçons!$D:$O,12,FALSE)="0","",VLOOKUP(C241,Garçons!$D:$O,12,FALSE)),"","***")</f>
        <v>***</v>
      </c>
      <c r="K241" s="144" t="str">
        <f>IF(D241=VLOOKUP(C241,Garçons!$D:$E,2,FALSE),"","***")</f>
        <v/>
      </c>
    </row>
    <row r="242" spans="1:11" x14ac:dyDescent="0.25">
      <c r="A242" s="146" t="str">
        <f>'edt_rapport Garçons'!C239</f>
        <v>Hugo</v>
      </c>
      <c r="B242" s="146" t="str">
        <f>'edt_rapport Garçons'!B239</f>
        <v>BARBIER</v>
      </c>
      <c r="C242" s="144" t="str">
        <f>MID('edt_rapport Garçons'!A239,2,LEN('edt_rapport Garçons'!A239)-1)</f>
        <v>2516411</v>
      </c>
      <c r="D242" s="144" t="str">
        <f>VLOOKUP('edt_rapport Garçons'!K239,Clubs!A:B,2,FALSE)</f>
        <v>Baume les Dames</v>
      </c>
      <c r="E242" s="144">
        <f>'edt_rapport Garçons'!E239</f>
        <v>500</v>
      </c>
      <c r="F242" s="144">
        <f>YEAR('edt_rapport Garçons'!D239)</f>
        <v>2006</v>
      </c>
      <c r="G242" s="144" t="str">
        <f>SUBSTITUTE(IF('edt_rapport Garçons'!L239=0,"",'edt_rapport Garçons'!L239)," ","")</f>
        <v/>
      </c>
      <c r="H242" s="144" t="b">
        <f>ISNA(VLOOKUP(C242,Garçons!$D:$D,1,FALSE))</f>
        <v>0</v>
      </c>
      <c r="I242" s="144" t="str">
        <f t="shared" si="3"/>
        <v/>
      </c>
      <c r="J242" s="144" t="str">
        <f>IF(G242=IF(VLOOKUP(C242,Garçons!$D:$O,12,FALSE)="0","",VLOOKUP(C242,Garçons!$D:$O,12,FALSE)),"","***")</f>
        <v>***</v>
      </c>
      <c r="K242" s="144" t="str">
        <f>IF(D242=VLOOKUP(C242,Garçons!$D:$E,2,FALSE),"","***")</f>
        <v/>
      </c>
    </row>
    <row r="243" spans="1:11" x14ac:dyDescent="0.25">
      <c r="A243" s="146" t="str">
        <f>'edt_rapport Garçons'!C237</f>
        <v>Nathan</v>
      </c>
      <c r="B243" s="146" t="str">
        <f>'edt_rapport Garçons'!B237</f>
        <v>BARBIER</v>
      </c>
      <c r="C243" s="144" t="str">
        <f>MID('edt_rapport Garçons'!A237,2,LEN('edt_rapport Garçons'!A237)-1)</f>
        <v>2516412</v>
      </c>
      <c r="D243" s="144" t="str">
        <f>VLOOKUP('edt_rapport Garçons'!K237,Clubs!A:B,2,FALSE)</f>
        <v>Baume les Dames</v>
      </c>
      <c r="E243" s="144">
        <f>'edt_rapport Garçons'!E237</f>
        <v>500</v>
      </c>
      <c r="F243" s="144">
        <f>YEAR('edt_rapport Garçons'!D237)</f>
        <v>2008</v>
      </c>
      <c r="G243" s="144" t="str">
        <f>SUBSTITUTE(IF('edt_rapport Garçons'!L237=0,"",'edt_rapport Garçons'!L237)," ","")</f>
        <v/>
      </c>
      <c r="H243" s="144" t="b">
        <f>ISNA(VLOOKUP(C243,Garçons!$D:$D,1,FALSE))</f>
        <v>0</v>
      </c>
      <c r="I243" s="144" t="str">
        <f t="shared" si="3"/>
        <v/>
      </c>
      <c r="J243" s="144" t="str">
        <f>IF(G243=IF(VLOOKUP(C243,Garçons!$D:$O,12,FALSE)="0","",VLOOKUP(C243,Garçons!$D:$O,12,FALSE)),"","***")</f>
        <v/>
      </c>
      <c r="K243" s="144" t="str">
        <f>IF(D243=VLOOKUP(C243,Garçons!$D:$E,2,FALSE),"","***")</f>
        <v/>
      </c>
    </row>
    <row r="244" spans="1:11" x14ac:dyDescent="0.25">
      <c r="A244" s="146" t="str">
        <f>'edt_rapport Garçons'!C104</f>
        <v>Hugo</v>
      </c>
      <c r="B244" s="146" t="str">
        <f>'edt_rapport Garçons'!B104</f>
        <v>PRIEST</v>
      </c>
      <c r="C244" s="144" t="str">
        <f>MID('edt_rapport Garçons'!A104,2,LEN('edt_rapport Garçons'!A104)-1)</f>
        <v>2516414</v>
      </c>
      <c r="D244" s="144" t="str">
        <f>VLOOKUP('edt_rapport Garçons'!K104,Clubs!A:B,2,FALSE)</f>
        <v>Torpes Boussières</v>
      </c>
      <c r="E244" s="144">
        <f>'edt_rapport Garçons'!E104</f>
        <v>500</v>
      </c>
      <c r="F244" s="144">
        <f>YEAR('edt_rapport Garçons'!D104)</f>
        <v>2002</v>
      </c>
      <c r="G244" s="144" t="str">
        <f>SUBSTITUTE(IF('edt_rapport Garçons'!L104=0,"",'edt_rapport Garçons'!L104)," ","")</f>
        <v/>
      </c>
      <c r="H244" s="144" t="b">
        <f>ISNA(VLOOKUP(C244,Garçons!$D:$D,1,FALSE))</f>
        <v>0</v>
      </c>
      <c r="I244" s="144" t="str">
        <f t="shared" si="3"/>
        <v/>
      </c>
      <c r="J244" s="144" t="str">
        <f>IF(G244=IF(VLOOKUP(C244,Garçons!$D:$O,12,FALSE)="0","",VLOOKUP(C244,Garçons!$D:$O,12,FALSE)),"","***")</f>
        <v>***</v>
      </c>
      <c r="K244" s="144" t="str">
        <f>IF(D244=VLOOKUP(C244,Garçons!$D:$E,2,FALSE),"","***")</f>
        <v/>
      </c>
    </row>
    <row r="245" spans="1:11" x14ac:dyDescent="0.25">
      <c r="A245" s="146" t="str">
        <f>'edt_rapport Garçons'!C145</f>
        <v>Raphaël</v>
      </c>
      <c r="B245" s="146" t="str">
        <f>'edt_rapport Garçons'!B145</f>
        <v>GRANDJEAN</v>
      </c>
      <c r="C245" s="144" t="str">
        <f>MID('edt_rapport Garçons'!A145,2,LEN('edt_rapport Garçons'!A145)-1)</f>
        <v>2516415</v>
      </c>
      <c r="D245" s="144" t="str">
        <f>VLOOKUP('edt_rapport Garçons'!K145,Clubs!A:B,2,FALSE)</f>
        <v>Mamirolle</v>
      </c>
      <c r="E245" s="144">
        <f>'edt_rapport Garçons'!E145</f>
        <v>500</v>
      </c>
      <c r="F245" s="144">
        <f>YEAR('edt_rapport Garçons'!D145)</f>
        <v>2006</v>
      </c>
      <c r="G245" s="144" t="str">
        <f>SUBSTITUTE(IF('edt_rapport Garçons'!L145=0,"",'edt_rapport Garçons'!L145)," ","")</f>
        <v/>
      </c>
      <c r="H245" s="144" t="b">
        <f>ISNA(VLOOKUP(C245,Garçons!$D:$D,1,FALSE))</f>
        <v>0</v>
      </c>
      <c r="I245" s="144" t="str">
        <f t="shared" si="3"/>
        <v/>
      </c>
      <c r="J245" s="144" t="str">
        <f>IF(G245=IF(VLOOKUP(C245,Garçons!$D:$O,12,FALSE)="0","",VLOOKUP(C245,Garçons!$D:$O,12,FALSE)),"","***")</f>
        <v/>
      </c>
      <c r="K245" s="144" t="str">
        <f>IF(D245=VLOOKUP(C245,Garçons!$D:$E,2,FALSE),"","***")</f>
        <v/>
      </c>
    </row>
    <row r="246" spans="1:11" x14ac:dyDescent="0.25">
      <c r="A246" s="146" t="str">
        <f>'edt_rapport Garçons'!C147</f>
        <v>Tom</v>
      </c>
      <c r="B246" s="146" t="str">
        <f>'edt_rapport Garçons'!B147</f>
        <v>RUFFIN</v>
      </c>
      <c r="C246" s="144" t="str">
        <f>MID('edt_rapport Garçons'!A147,2,LEN('edt_rapport Garçons'!A147)-1)</f>
        <v>2516417</v>
      </c>
      <c r="D246" s="144" t="str">
        <f>VLOOKUP('edt_rapport Garçons'!K147,Clubs!A:B,2,FALSE)</f>
        <v>Mamirolle</v>
      </c>
      <c r="E246" s="144">
        <f>'edt_rapport Garçons'!E147</f>
        <v>500</v>
      </c>
      <c r="F246" s="144">
        <f>YEAR('edt_rapport Garçons'!D147)</f>
        <v>2004</v>
      </c>
      <c r="G246" s="144" t="str">
        <f>SUBSTITUTE(IF('edt_rapport Garçons'!L147=0,"",'edt_rapport Garçons'!L147)," ","")</f>
        <v/>
      </c>
      <c r="H246" s="144" t="b">
        <f>ISNA(VLOOKUP(C246,Garçons!$D:$D,1,FALSE))</f>
        <v>0</v>
      </c>
      <c r="I246" s="144" t="str">
        <f t="shared" si="3"/>
        <v/>
      </c>
      <c r="J246" s="144" t="str">
        <f>IF(G246=IF(VLOOKUP(C246,Garçons!$D:$O,12,FALSE)="0","",VLOOKUP(C246,Garçons!$D:$O,12,FALSE)),"","***")</f>
        <v>***</v>
      </c>
      <c r="K246" s="144" t="str">
        <f>IF(D246=VLOOKUP(C246,Garçons!$D:$E,2,FALSE),"","***")</f>
        <v/>
      </c>
    </row>
    <row r="247" spans="1:11" x14ac:dyDescent="0.25">
      <c r="A247" s="146" t="str">
        <f>'edt_rapport Garçons'!C144</f>
        <v>Noah</v>
      </c>
      <c r="B247" s="146" t="str">
        <f>'edt_rapport Garçons'!B144</f>
        <v>GILLE-MEIGNIER</v>
      </c>
      <c r="C247" s="144" t="str">
        <f>MID('edt_rapport Garçons'!A144,2,LEN('edt_rapport Garçons'!A144)-1)</f>
        <v>2516418</v>
      </c>
      <c r="D247" s="144" t="str">
        <f>VLOOKUP('edt_rapport Garçons'!K144,Clubs!A:B,2,FALSE)</f>
        <v>Mamirolle</v>
      </c>
      <c r="E247" s="144">
        <f>'edt_rapport Garçons'!E144</f>
        <v>500</v>
      </c>
      <c r="F247" s="144">
        <f>YEAR('edt_rapport Garçons'!D144)</f>
        <v>2006</v>
      </c>
      <c r="G247" s="144" t="str">
        <f>SUBSTITUTE(IF('edt_rapport Garçons'!L144=0,"",'edt_rapport Garçons'!L144)," ","")</f>
        <v/>
      </c>
      <c r="H247" s="144" t="b">
        <f>ISNA(VLOOKUP(C247,Garçons!$D:$D,1,FALSE))</f>
        <v>0</v>
      </c>
      <c r="I247" s="144" t="str">
        <f t="shared" si="3"/>
        <v/>
      </c>
      <c r="J247" s="144" t="str">
        <f>IF(G247=IF(VLOOKUP(C247,Garçons!$D:$O,12,FALSE)="0","",VLOOKUP(C247,Garçons!$D:$O,12,FALSE)),"","***")</f>
        <v>***</v>
      </c>
      <c r="K247" s="144" t="str">
        <f>IF(D247=VLOOKUP(C247,Garçons!$D:$E,2,FALSE),"","***")</f>
        <v/>
      </c>
    </row>
    <row r="248" spans="1:11" x14ac:dyDescent="0.25">
      <c r="A248" s="146" t="str">
        <f>'edt_rapport Garçons'!C26</f>
        <v>Nathan</v>
      </c>
      <c r="B248" s="146" t="str">
        <f>'edt_rapport Garçons'!B26</f>
        <v>MAILLARD</v>
      </c>
      <c r="C248" s="144" t="str">
        <f>MID('edt_rapport Garçons'!A26,2,LEN('edt_rapport Garçons'!A26)-1)</f>
        <v>2516420</v>
      </c>
      <c r="D248" s="144" t="str">
        <f>VLOOKUP('edt_rapport Garçons'!K26,Clubs!A:B,2,FALSE)</f>
        <v>Fesches le Châtel</v>
      </c>
      <c r="E248" s="144">
        <f>'edt_rapport Garçons'!E26</f>
        <v>500</v>
      </c>
      <c r="F248" s="144">
        <f>YEAR('edt_rapport Garçons'!D26)</f>
        <v>2008</v>
      </c>
      <c r="G248" s="144" t="str">
        <f>SUBSTITUTE(IF('edt_rapport Garçons'!L26=0,"",'edt_rapport Garçons'!L26)," ","")</f>
        <v/>
      </c>
      <c r="H248" s="144" t="b">
        <f>ISNA(VLOOKUP(C248,Garçons!$D:$D,1,FALSE))</f>
        <v>0</v>
      </c>
      <c r="I248" s="144" t="str">
        <f t="shared" si="3"/>
        <v/>
      </c>
      <c r="J248" s="144" t="str">
        <f>IF(G248=IF(VLOOKUP(C248,Garçons!$D:$O,12,FALSE)="0","",VLOOKUP(C248,Garçons!$D:$O,12,FALSE)),"","***")</f>
        <v>***</v>
      </c>
      <c r="K248" s="144" t="str">
        <f>IF(D248=VLOOKUP(C248,Garçons!$D:$E,2,FALSE),"","***")</f>
        <v/>
      </c>
    </row>
    <row r="249" spans="1:11" x14ac:dyDescent="0.25">
      <c r="A249" s="146" t="str">
        <f>'edt_rapport Garçons'!C27</f>
        <v>Hugo</v>
      </c>
      <c r="B249" s="146" t="str">
        <f>'edt_rapport Garçons'!B27</f>
        <v>MAILLARD</v>
      </c>
      <c r="C249" s="144" t="str">
        <f>MID('edt_rapport Garçons'!A27,2,LEN('edt_rapport Garçons'!A27)-1)</f>
        <v>2516421</v>
      </c>
      <c r="D249" s="144" t="str">
        <f>VLOOKUP('edt_rapport Garçons'!K27,Clubs!A:B,2,FALSE)</f>
        <v>Fesches le Châtel</v>
      </c>
      <c r="E249" s="144">
        <f>'edt_rapport Garçons'!E27</f>
        <v>500</v>
      </c>
      <c r="F249" s="144">
        <f>YEAR('edt_rapport Garçons'!D27)</f>
        <v>2008</v>
      </c>
      <c r="G249" s="144" t="str">
        <f>SUBSTITUTE(IF('edt_rapport Garçons'!L27=0,"",'edt_rapport Garçons'!L27)," ","")</f>
        <v/>
      </c>
      <c r="H249" s="144" t="b">
        <f>ISNA(VLOOKUP(C249,Garçons!$D:$D,1,FALSE))</f>
        <v>0</v>
      </c>
      <c r="I249" s="144" t="str">
        <f t="shared" si="3"/>
        <v/>
      </c>
      <c r="J249" s="144" t="str">
        <f>IF(G249=IF(VLOOKUP(C249,Garçons!$D:$O,12,FALSE)="0","",VLOOKUP(C249,Garçons!$D:$O,12,FALSE)),"","***")</f>
        <v>***</v>
      </c>
      <c r="K249" s="144" t="str">
        <f>IF(D249=VLOOKUP(C249,Garçons!$D:$E,2,FALSE),"","***")</f>
        <v/>
      </c>
    </row>
    <row r="250" spans="1:11" x14ac:dyDescent="0.25">
      <c r="A250" s="146" t="str">
        <f>'edt_rapport Garçons'!C174</f>
        <v>Alexey</v>
      </c>
      <c r="B250" s="146" t="str">
        <f>'edt_rapport Garçons'!B174</f>
        <v>TCHAOUSSOFF</v>
      </c>
      <c r="C250" s="144" t="str">
        <f>MID('edt_rapport Garçons'!A174,2,LEN('edt_rapport Garçons'!A174)-1)</f>
        <v>2516423</v>
      </c>
      <c r="D250" s="144" t="str">
        <f>VLOOKUP('edt_rapport Garçons'!K174,Clubs!A:B,2,FALSE)</f>
        <v>Les Auxons</v>
      </c>
      <c r="E250" s="144">
        <f>'edt_rapport Garçons'!E174</f>
        <v>500</v>
      </c>
      <c r="F250" s="144">
        <f>YEAR('edt_rapport Garçons'!D174)</f>
        <v>2008</v>
      </c>
      <c r="G250" s="144" t="str">
        <f>SUBSTITUTE(IF('edt_rapport Garçons'!L174=0,"",'edt_rapport Garçons'!L174)," ","")</f>
        <v/>
      </c>
      <c r="H250" s="144" t="b">
        <f>ISNA(VLOOKUP(C250,Garçons!$D:$D,1,FALSE))</f>
        <v>0</v>
      </c>
      <c r="I250" s="144" t="str">
        <f t="shared" si="3"/>
        <v/>
      </c>
      <c r="J250" s="144" t="str">
        <f>IF(G250=IF(VLOOKUP(C250,Garçons!$D:$O,12,FALSE)="0","",VLOOKUP(C250,Garçons!$D:$O,12,FALSE)),"","***")</f>
        <v>***</v>
      </c>
      <c r="K250" s="144" t="str">
        <f>IF(D250=VLOOKUP(C250,Garçons!$D:$E,2,FALSE),"","***")</f>
        <v/>
      </c>
    </row>
    <row r="251" spans="1:11" x14ac:dyDescent="0.25">
      <c r="A251" s="146" t="str">
        <f>'edt_rapport Garçons'!C139</f>
        <v>Quentin</v>
      </c>
      <c r="B251" s="146" t="str">
        <f>'edt_rapport Garçons'!B139</f>
        <v>BESSON</v>
      </c>
      <c r="C251" s="144" t="str">
        <f>MID('edt_rapport Garçons'!A139,2,LEN('edt_rapport Garçons'!A139)-1)</f>
        <v>2516433</v>
      </c>
      <c r="D251" s="144" t="str">
        <f>VLOOKUP('edt_rapport Garçons'!K139,Clubs!A:B,2,FALSE)</f>
        <v>Saint Vit</v>
      </c>
      <c r="E251" s="144">
        <f>'edt_rapport Garçons'!E139</f>
        <v>500</v>
      </c>
      <c r="F251" s="144">
        <f>YEAR('edt_rapport Garçons'!D139)</f>
        <v>2000</v>
      </c>
      <c r="G251" s="144" t="str">
        <f>SUBSTITUTE(IF('edt_rapport Garçons'!L139=0,"",'edt_rapport Garçons'!L139)," ","")</f>
        <v/>
      </c>
      <c r="H251" s="144" t="b">
        <f>ISNA(VLOOKUP(C251,Garçons!$D:$D,1,FALSE))</f>
        <v>0</v>
      </c>
      <c r="I251" s="144" t="str">
        <f t="shared" si="3"/>
        <v/>
      </c>
      <c r="J251" s="144" t="str">
        <f>IF(G251=IF(VLOOKUP(C251,Garçons!$D:$O,12,FALSE)="0","",VLOOKUP(C251,Garçons!$D:$O,12,FALSE)),"","***")</f>
        <v>***</v>
      </c>
      <c r="K251" s="144" t="str">
        <f>IF(D251=VLOOKUP(C251,Garçons!$D:$E,2,FALSE),"","***")</f>
        <v/>
      </c>
    </row>
    <row r="252" spans="1:11" x14ac:dyDescent="0.25">
      <c r="A252" s="146" t="str">
        <f>'edt_rapport Garçons'!C131</f>
        <v>Dorian</v>
      </c>
      <c r="B252" s="146" t="str">
        <f>'edt_rapport Garçons'!B131</f>
        <v>ROBBE</v>
      </c>
      <c r="C252" s="144" t="str">
        <f>MID('edt_rapport Garçons'!A131,2,LEN('edt_rapport Garçons'!A131)-1)</f>
        <v>2516434</v>
      </c>
      <c r="D252" s="144" t="str">
        <f>VLOOKUP('edt_rapport Garçons'!K131,Clubs!A:B,2,FALSE)</f>
        <v>Châtillon le Duc</v>
      </c>
      <c r="E252" s="144">
        <f>'edt_rapport Garçons'!E131</f>
        <v>500</v>
      </c>
      <c r="F252" s="144">
        <f>YEAR('edt_rapport Garçons'!D131)</f>
        <v>2000</v>
      </c>
      <c r="G252" s="144" t="str">
        <f>SUBSTITUTE(IF('edt_rapport Garçons'!L131=0,"",'edt_rapport Garçons'!L131)," ","")</f>
        <v/>
      </c>
      <c r="H252" s="144" t="b">
        <f>ISNA(VLOOKUP(C252,Garçons!$D:$D,1,FALSE))</f>
        <v>0</v>
      </c>
      <c r="I252" s="144" t="str">
        <f t="shared" si="3"/>
        <v/>
      </c>
      <c r="J252" s="144" t="str">
        <f>IF(G252=IF(VLOOKUP(C252,Garçons!$D:$O,12,FALSE)="0","",VLOOKUP(C252,Garçons!$D:$O,12,FALSE)),"","***")</f>
        <v>***</v>
      </c>
      <c r="K252" s="144" t="str">
        <f>IF(D252=VLOOKUP(C252,Garçons!$D:$E,2,FALSE),"","***")</f>
        <v/>
      </c>
    </row>
    <row r="253" spans="1:11" x14ac:dyDescent="0.25">
      <c r="A253" s="146" t="str">
        <f>'edt_rapport Garçons'!C28</f>
        <v>Cyril</v>
      </c>
      <c r="B253" s="146" t="str">
        <f>'edt_rapport Garçons'!B28</f>
        <v>GUERRARD</v>
      </c>
      <c r="C253" s="144" t="str">
        <f>MID('edt_rapport Garçons'!A28,2,LEN('edt_rapport Garçons'!A28)-1)</f>
        <v>2516442</v>
      </c>
      <c r="D253" s="144" t="str">
        <f>VLOOKUP('edt_rapport Garçons'!K28,Clubs!A:B,2,FALSE)</f>
        <v>Fesches le Châtel</v>
      </c>
      <c r="E253" s="144">
        <f>'edt_rapport Garçons'!E28</f>
        <v>500</v>
      </c>
      <c r="F253" s="144">
        <f>YEAR('edt_rapport Garçons'!D28)</f>
        <v>2004</v>
      </c>
      <c r="G253" s="144" t="str">
        <f>SUBSTITUTE(IF('edt_rapport Garçons'!L28=0,"",'edt_rapport Garçons'!L28)," ","")</f>
        <v/>
      </c>
      <c r="H253" s="144" t="b">
        <f>ISNA(VLOOKUP(C253,Garçons!$D:$D,1,FALSE))</f>
        <v>0</v>
      </c>
      <c r="I253" s="144" t="str">
        <f t="shared" si="3"/>
        <v/>
      </c>
      <c r="J253" s="144" t="str">
        <f>IF(G253=IF(VLOOKUP(C253,Garçons!$D:$O,12,FALSE)="0","",VLOOKUP(C253,Garçons!$D:$O,12,FALSE)),"","***")</f>
        <v>***</v>
      </c>
      <c r="K253" s="144" t="str">
        <f>IF(D253=VLOOKUP(C253,Garçons!$D:$E,2,FALSE),"","***")</f>
        <v/>
      </c>
    </row>
    <row r="254" spans="1:11" x14ac:dyDescent="0.25">
      <c r="A254" s="146" t="str">
        <f>'edt_rapport Garçons'!C29</f>
        <v>Adrien</v>
      </c>
      <c r="B254" s="146" t="str">
        <f>'edt_rapport Garçons'!B29</f>
        <v>GUERRARD</v>
      </c>
      <c r="C254" s="144" t="str">
        <f>MID('edt_rapport Garçons'!A29,2,LEN('edt_rapport Garçons'!A29)-1)</f>
        <v>2516443</v>
      </c>
      <c r="D254" s="144" t="str">
        <f>VLOOKUP('edt_rapport Garçons'!K29,Clubs!A:B,2,FALSE)</f>
        <v>Fesches le Châtel</v>
      </c>
      <c r="E254" s="144">
        <f>'edt_rapport Garçons'!E29</f>
        <v>500</v>
      </c>
      <c r="F254" s="144">
        <f>YEAR('edt_rapport Garçons'!D29)</f>
        <v>2004</v>
      </c>
      <c r="G254" s="144" t="str">
        <f>SUBSTITUTE(IF('edt_rapport Garçons'!L29=0,"",'edt_rapport Garçons'!L29)," ","")</f>
        <v/>
      </c>
      <c r="H254" s="144" t="b">
        <f>ISNA(VLOOKUP(C254,Garçons!$D:$D,1,FALSE))</f>
        <v>0</v>
      </c>
      <c r="I254" s="144" t="str">
        <f t="shared" si="3"/>
        <v/>
      </c>
      <c r="J254" s="144" t="str">
        <f>IF(G254=IF(VLOOKUP(C254,Garçons!$D:$O,12,FALSE)="0","",VLOOKUP(C254,Garçons!$D:$O,12,FALSE)),"","***")</f>
        <v/>
      </c>
      <c r="K254" s="144" t="str">
        <f>IF(D254=VLOOKUP(C254,Garçons!$D:$E,2,FALSE),"","***")</f>
        <v/>
      </c>
    </row>
    <row r="255" spans="1:11" x14ac:dyDescent="0.25">
      <c r="A255" s="146" t="str">
        <f>'edt_rapport Garçons'!C229</f>
        <v>Lois</v>
      </c>
      <c r="B255" s="146" t="str">
        <f>'edt_rapport Garçons'!B229</f>
        <v>DI PASQUALE</v>
      </c>
      <c r="C255" s="144" t="str">
        <f>MID('edt_rapport Garçons'!A229,2,LEN('edt_rapport Garçons'!A229)-1)</f>
        <v>2516452</v>
      </c>
      <c r="D255" s="144" t="str">
        <f>VLOOKUP('edt_rapport Garçons'!K229,Clubs!A:B,2,FALSE)</f>
        <v>Champlive</v>
      </c>
      <c r="E255" s="144">
        <f>'edt_rapport Garçons'!E229</f>
        <v>500</v>
      </c>
      <c r="F255" s="144">
        <f>YEAR('edt_rapport Garçons'!D229)</f>
        <v>2003</v>
      </c>
      <c r="G255" s="144" t="str">
        <f>SUBSTITUTE(IF('edt_rapport Garçons'!L229=0,"",'edt_rapport Garçons'!L229)," ","")</f>
        <v/>
      </c>
      <c r="H255" s="144" t="b">
        <f>ISNA(VLOOKUP(C255,Garçons!$D:$D,1,FALSE))</f>
        <v>0</v>
      </c>
      <c r="I255" s="144" t="str">
        <f t="shared" si="3"/>
        <v/>
      </c>
      <c r="J255" s="144" t="str">
        <f>IF(G255=IF(VLOOKUP(C255,Garçons!$D:$O,12,FALSE)="0","",VLOOKUP(C255,Garçons!$D:$O,12,FALSE)),"","***")</f>
        <v>***</v>
      </c>
      <c r="K255" s="144" t="str">
        <f>IF(D255=VLOOKUP(C255,Garçons!$D:$E,2,FALSE),"","***")</f>
        <v/>
      </c>
    </row>
    <row r="256" spans="1:11" x14ac:dyDescent="0.25">
      <c r="A256" s="146" t="str">
        <f>'edt_rapport Garçons'!C70</f>
        <v>Mathis</v>
      </c>
      <c r="B256" s="146" t="str">
        <f>'edt_rapport Garçons'!B70</f>
        <v>MELIERES</v>
      </c>
      <c r="C256" s="144" t="str">
        <f>MID('edt_rapport Garçons'!A70,2,LEN('edt_rapport Garçons'!A70)-1)</f>
        <v>2516453</v>
      </c>
      <c r="D256" s="144" t="str">
        <f>VLOOKUP('edt_rapport Garçons'!K70,Clubs!A:B,2,FALSE)</f>
        <v>Seloncourt</v>
      </c>
      <c r="E256" s="144">
        <f>'edt_rapport Garçons'!E70</f>
        <v>500</v>
      </c>
      <c r="F256" s="144">
        <f>YEAR('edt_rapport Garçons'!D70)</f>
        <v>2007</v>
      </c>
      <c r="G256" s="144" t="str">
        <f>SUBSTITUTE(IF('edt_rapport Garçons'!L70=0,"",'edt_rapport Garçons'!L70)," ","")</f>
        <v/>
      </c>
      <c r="H256" s="144" t="b">
        <f>ISNA(VLOOKUP(C256,Garçons!$D:$D,1,FALSE))</f>
        <v>0</v>
      </c>
      <c r="I256" s="144" t="str">
        <f t="shared" si="3"/>
        <v/>
      </c>
      <c r="J256" s="144" t="str">
        <f>IF(G256=IF(VLOOKUP(C256,Garçons!$D:$O,12,FALSE)="0","",VLOOKUP(C256,Garçons!$D:$O,12,FALSE)),"","***")</f>
        <v>***</v>
      </c>
      <c r="K256" s="144" t="str">
        <f>IF(D256=VLOOKUP(C256,Garçons!$D:$E,2,FALSE),"","***")</f>
        <v/>
      </c>
    </row>
    <row r="257" spans="1:11" x14ac:dyDescent="0.25">
      <c r="A257" s="146" t="str">
        <f>'edt_rapport Garçons'!C74</f>
        <v>Louis</v>
      </c>
      <c r="B257" s="146" t="str">
        <f>'edt_rapport Garçons'!B74</f>
        <v>RENAUD</v>
      </c>
      <c r="C257" s="144" t="str">
        <f>MID('edt_rapport Garçons'!A74,2,LEN('edt_rapport Garçons'!A74)-1)</f>
        <v>2516454</v>
      </c>
      <c r="D257" s="144" t="str">
        <f>VLOOKUP('edt_rapport Garçons'!K74,Clubs!A:B,2,FALSE)</f>
        <v>Seloncourt</v>
      </c>
      <c r="E257" s="144">
        <f>'edt_rapport Garçons'!E74</f>
        <v>500</v>
      </c>
      <c r="F257" s="144">
        <f>YEAR('edt_rapport Garçons'!D74)</f>
        <v>2006</v>
      </c>
      <c r="G257" s="144" t="str">
        <f>SUBSTITUTE(IF('edt_rapport Garçons'!L74=0,"",'edt_rapport Garçons'!L74)," ","")</f>
        <v/>
      </c>
      <c r="H257" s="144" t="b">
        <f>ISNA(VLOOKUP(C257,Garçons!$D:$D,1,FALSE))</f>
        <v>0</v>
      </c>
      <c r="I257" s="144" t="str">
        <f t="shared" si="3"/>
        <v/>
      </c>
      <c r="J257" s="144" t="str">
        <f>IF(G257=IF(VLOOKUP(C257,Garçons!$D:$O,12,FALSE)="0","",VLOOKUP(C257,Garçons!$D:$O,12,FALSE)),"","***")</f>
        <v>***</v>
      </c>
      <c r="K257" s="144" t="str">
        <f>IF(D257=VLOOKUP(C257,Garçons!$D:$E,2,FALSE),"","***")</f>
        <v/>
      </c>
    </row>
    <row r="258" spans="1:11" x14ac:dyDescent="0.25">
      <c r="A258" s="146" t="str">
        <f>'edt_rapport Garçons'!C179</f>
        <v>Félix</v>
      </c>
      <c r="B258" s="146" t="str">
        <f>'edt_rapport Garçons'!B179</f>
        <v>MICHEL</v>
      </c>
      <c r="C258" s="144" t="str">
        <f>MID('edt_rapport Garçons'!A179,2,LEN('edt_rapport Garçons'!A179)-1)</f>
        <v>2516456</v>
      </c>
      <c r="D258" s="144" t="str">
        <f>VLOOKUP('edt_rapport Garçons'!K179,Clubs!A:B,2,FALSE)</f>
        <v>Les Auxons</v>
      </c>
      <c r="E258" s="144">
        <f>'edt_rapport Garçons'!E179</f>
        <v>500</v>
      </c>
      <c r="F258" s="144">
        <f>YEAR('edt_rapport Garçons'!D179)</f>
        <v>2001</v>
      </c>
      <c r="G258" s="144" t="str">
        <f>SUBSTITUTE(IF('edt_rapport Garçons'!L179=0,"",'edt_rapport Garçons'!L179)," ","")</f>
        <v/>
      </c>
      <c r="H258" s="144" t="b">
        <f>ISNA(VLOOKUP(C258,Garçons!$D:$D,1,FALSE))</f>
        <v>0</v>
      </c>
      <c r="I258" s="144" t="str">
        <f t="shared" ref="I258:I321" si="4">IF(C258=C257,"***","")</f>
        <v/>
      </c>
      <c r="J258" s="144" t="str">
        <f>IF(G258=IF(VLOOKUP(C258,Garçons!$D:$O,12,FALSE)="0","",VLOOKUP(C258,Garçons!$D:$O,12,FALSE)),"","***")</f>
        <v/>
      </c>
      <c r="K258" s="144" t="str">
        <f>IF(D258=VLOOKUP(C258,Garçons!$D:$E,2,FALSE),"","***")</f>
        <v/>
      </c>
    </row>
    <row r="259" spans="1:11" x14ac:dyDescent="0.25">
      <c r="A259" s="146" t="str">
        <f>'edt_rapport Garçons'!C5</f>
        <v>Maxence</v>
      </c>
      <c r="B259" s="146" t="str">
        <f>'edt_rapport Garçons'!B5</f>
        <v>MARTIN</v>
      </c>
      <c r="C259" s="144" t="str">
        <f>MID('edt_rapport Garçons'!A5,2,LEN('edt_rapport Garçons'!A5)-1)</f>
        <v>2516457</v>
      </c>
      <c r="D259" s="144" t="str">
        <f>VLOOKUP('edt_rapport Garçons'!K5,Clubs!A:B,2,FALSE)</f>
        <v>PS Besançon</v>
      </c>
      <c r="E259" s="144">
        <f>'edt_rapport Garçons'!E5</f>
        <v>500</v>
      </c>
      <c r="F259" s="144">
        <f>YEAR('edt_rapport Garçons'!D5)</f>
        <v>2006</v>
      </c>
      <c r="G259" s="144" t="str">
        <f>SUBSTITUTE(IF('edt_rapport Garçons'!L5=0,"",'edt_rapport Garçons'!L5)," ","")</f>
        <v/>
      </c>
      <c r="H259" s="144" t="b">
        <f>ISNA(VLOOKUP(C259,Garçons!$D:$D,1,FALSE))</f>
        <v>0</v>
      </c>
      <c r="I259" s="144" t="str">
        <f t="shared" si="4"/>
        <v/>
      </c>
      <c r="J259" s="144" t="str">
        <f>IF(G259=IF(VLOOKUP(C259,Garçons!$D:$O,12,FALSE)="0","",VLOOKUP(C259,Garçons!$D:$O,12,FALSE)),"","***")</f>
        <v>***</v>
      </c>
      <c r="K259" s="144" t="str">
        <f>IF(D259=VLOOKUP(C259,Garçons!$D:$E,2,FALSE),"","***")</f>
        <v/>
      </c>
    </row>
    <row r="260" spans="1:11" x14ac:dyDescent="0.25">
      <c r="A260" s="146" t="str">
        <f>'edt_rapport Garçons'!C11</f>
        <v>Jules</v>
      </c>
      <c r="B260" s="146" t="str">
        <f>'edt_rapport Garçons'!B11</f>
        <v>BEUREY</v>
      </c>
      <c r="C260" s="144" t="str">
        <f>MID('edt_rapport Garçons'!A11,2,LEN('edt_rapport Garçons'!A11)-1)</f>
        <v>2516458</v>
      </c>
      <c r="D260" s="144" t="str">
        <f>VLOOKUP('edt_rapport Garçons'!K11,Clubs!A:B,2,FALSE)</f>
        <v>PS Besançon</v>
      </c>
      <c r="E260" s="144">
        <f>'edt_rapport Garçons'!E11</f>
        <v>500</v>
      </c>
      <c r="F260" s="144">
        <f>YEAR('edt_rapport Garçons'!D11)</f>
        <v>2003</v>
      </c>
      <c r="G260" s="144" t="str">
        <f>SUBSTITUTE(IF('edt_rapport Garçons'!L11=0,"",'edt_rapport Garçons'!L11)," ","")</f>
        <v/>
      </c>
      <c r="H260" s="144" t="b">
        <f>ISNA(VLOOKUP(C260,Garçons!$D:$D,1,FALSE))</f>
        <v>0</v>
      </c>
      <c r="I260" s="144" t="str">
        <f t="shared" si="4"/>
        <v/>
      </c>
      <c r="J260" s="144" t="str">
        <f>IF(G260=IF(VLOOKUP(C260,Garçons!$D:$O,12,FALSE)="0","",VLOOKUP(C260,Garçons!$D:$O,12,FALSE)),"","***")</f>
        <v>***</v>
      </c>
      <c r="K260" s="144" t="str">
        <f>IF(D260=VLOOKUP(C260,Garçons!$D:$E,2,FALSE),"","***")</f>
        <v/>
      </c>
    </row>
    <row r="261" spans="1:11" x14ac:dyDescent="0.25">
      <c r="A261" s="146" t="str">
        <f>'edt_rapport Garçons'!C71</f>
        <v>Kilian</v>
      </c>
      <c r="B261" s="146" t="str">
        <f>'edt_rapport Garçons'!B71</f>
        <v>PAGE</v>
      </c>
      <c r="C261" s="144" t="str">
        <f>MID('edt_rapport Garçons'!A71,2,LEN('edt_rapport Garçons'!A71)-1)</f>
        <v>2516465</v>
      </c>
      <c r="D261" s="144" t="str">
        <f>VLOOKUP('edt_rapport Garçons'!K71,Clubs!A:B,2,FALSE)</f>
        <v>Seloncourt</v>
      </c>
      <c r="E261" s="144">
        <f>'edt_rapport Garçons'!E71</f>
        <v>500</v>
      </c>
      <c r="F261" s="144">
        <f>YEAR('edt_rapport Garçons'!D71)</f>
        <v>2007</v>
      </c>
      <c r="G261" s="144" t="str">
        <f>SUBSTITUTE(IF('edt_rapport Garçons'!L71=0,"",'edt_rapport Garçons'!L71)," ","")</f>
        <v/>
      </c>
      <c r="H261" s="144" t="b">
        <f>ISNA(VLOOKUP(C261,Garçons!$D:$D,1,FALSE))</f>
        <v>0</v>
      </c>
      <c r="I261" s="144" t="str">
        <f t="shared" si="4"/>
        <v/>
      </c>
      <c r="J261" s="144" t="str">
        <f>IF(G261=IF(VLOOKUP(C261,Garçons!$D:$O,12,FALSE)="0","",VLOOKUP(C261,Garçons!$D:$O,12,FALSE)),"","***")</f>
        <v/>
      </c>
      <c r="K261" s="144" t="str">
        <f>IF(D261=VLOOKUP(C261,Garçons!$D:$E,2,FALSE),"","***")</f>
        <v/>
      </c>
    </row>
    <row r="262" spans="1:11" x14ac:dyDescent="0.25">
      <c r="A262" s="146" t="str">
        <f>'edt_rapport Garçons'!C238</f>
        <v>Lois</v>
      </c>
      <c r="B262" s="146" t="str">
        <f>'edt_rapport Garçons'!B238</f>
        <v>WILMOUTH</v>
      </c>
      <c r="C262" s="144" t="str">
        <f>MID('edt_rapport Garçons'!A238,2,LEN('edt_rapport Garçons'!A238)-1)</f>
        <v>2516475</v>
      </c>
      <c r="D262" s="144" t="str">
        <f>VLOOKUP('edt_rapport Garçons'!K238,Clubs!A:B,2,FALSE)</f>
        <v>Baume les Dames</v>
      </c>
      <c r="E262" s="144">
        <f>'edt_rapport Garçons'!E238</f>
        <v>500</v>
      </c>
      <c r="F262" s="144">
        <f>YEAR('edt_rapport Garçons'!D238)</f>
        <v>2008</v>
      </c>
      <c r="G262" s="144" t="str">
        <f>SUBSTITUTE(IF('edt_rapport Garçons'!L238=0,"",'edt_rapport Garçons'!L238)," ","")</f>
        <v/>
      </c>
      <c r="H262" s="144" t="b">
        <f>ISNA(VLOOKUP(C262,Garçons!$D:$D,1,FALSE))</f>
        <v>0</v>
      </c>
      <c r="I262" s="144" t="str">
        <f t="shared" si="4"/>
        <v/>
      </c>
      <c r="J262" s="144" t="str">
        <f>IF(G262=IF(VLOOKUP(C262,Garçons!$D:$O,12,FALSE)="0","",VLOOKUP(C262,Garçons!$D:$O,12,FALSE)),"","***")</f>
        <v/>
      </c>
      <c r="K262" s="144" t="str">
        <f>IF(D262=VLOOKUP(C262,Garçons!$D:$E,2,FALSE),"","***")</f>
        <v/>
      </c>
    </row>
    <row r="263" spans="1:11" x14ac:dyDescent="0.25">
      <c r="A263" s="146" t="str">
        <f>'edt_rapport Garçons'!C242</f>
        <v>Maël</v>
      </c>
      <c r="B263" s="146" t="str">
        <f>'edt_rapport Garçons'!B242</f>
        <v>WILMOUTH</v>
      </c>
      <c r="C263" s="144" t="str">
        <f>MID('edt_rapport Garçons'!A242,2,LEN('edt_rapport Garçons'!A242)-1)</f>
        <v>2516476</v>
      </c>
      <c r="D263" s="144" t="str">
        <f>VLOOKUP('edt_rapport Garçons'!K242,Clubs!A:B,2,FALSE)</f>
        <v>Baume les Dames</v>
      </c>
      <c r="E263" s="144">
        <f>'edt_rapport Garçons'!E242</f>
        <v>500</v>
      </c>
      <c r="F263" s="144">
        <f>YEAR('edt_rapport Garçons'!D242)</f>
        <v>2006</v>
      </c>
      <c r="G263" s="144" t="str">
        <f>SUBSTITUTE(IF('edt_rapport Garçons'!L242=0,"",'edt_rapport Garçons'!L242)," ","")</f>
        <v/>
      </c>
      <c r="H263" s="144" t="b">
        <f>ISNA(VLOOKUP(C263,Garçons!$D:$D,1,FALSE))</f>
        <v>0</v>
      </c>
      <c r="I263" s="144" t="str">
        <f t="shared" si="4"/>
        <v/>
      </c>
      <c r="J263" s="144" t="str">
        <f>IF(G263=IF(VLOOKUP(C263,Garçons!$D:$O,12,FALSE)="0","",VLOOKUP(C263,Garçons!$D:$O,12,FALSE)),"","***")</f>
        <v/>
      </c>
      <c r="K263" s="144" t="str">
        <f>IF(D263=VLOOKUP(C263,Garçons!$D:$E,2,FALSE),"","***")</f>
        <v/>
      </c>
    </row>
    <row r="264" spans="1:11" x14ac:dyDescent="0.25">
      <c r="A264" s="146" t="str">
        <f>'edt_rapport Garçons'!C213</f>
        <v>Esteban</v>
      </c>
      <c r="B264" s="146" t="str">
        <f>'edt_rapport Garçons'!B213</f>
        <v>FOURNIER</v>
      </c>
      <c r="C264" s="144" t="str">
        <f>MID('edt_rapport Garçons'!A213,2,LEN('edt_rapport Garçons'!A213)-1)</f>
        <v>2516481</v>
      </c>
      <c r="D264" s="144" t="str">
        <f>VLOOKUP('edt_rapport Garçons'!K213,Clubs!A:B,2,FALSE)</f>
        <v>Goux les Usiers</v>
      </c>
      <c r="E264" s="144">
        <f>'edt_rapport Garçons'!E213</f>
        <v>500</v>
      </c>
      <c r="F264" s="144">
        <f>YEAR('edt_rapport Garçons'!D213)</f>
        <v>2006</v>
      </c>
      <c r="G264" s="144" t="str">
        <f>SUBSTITUTE(IF('edt_rapport Garçons'!L213=0,"",'edt_rapport Garçons'!L213)," ","")</f>
        <v/>
      </c>
      <c r="H264" s="144" t="b">
        <f>ISNA(VLOOKUP(C264,Garçons!$D:$D,1,FALSE))</f>
        <v>0</v>
      </c>
      <c r="I264" s="144" t="str">
        <f t="shared" si="4"/>
        <v/>
      </c>
      <c r="J264" s="144" t="str">
        <f>IF(G264=IF(VLOOKUP(C264,Garçons!$D:$O,12,FALSE)="0","",VLOOKUP(C264,Garçons!$D:$O,12,FALSE)),"","***")</f>
        <v>***</v>
      </c>
      <c r="K264" s="144" t="str">
        <f>IF(D264=VLOOKUP(C264,Garçons!$D:$E,2,FALSE),"","***")</f>
        <v/>
      </c>
    </row>
    <row r="265" spans="1:11" x14ac:dyDescent="0.25">
      <c r="A265" s="146" t="str">
        <f>'edt_rapport Garçons'!C230</f>
        <v>Tao</v>
      </c>
      <c r="B265" s="146" t="str">
        <f>'edt_rapport Garçons'!B230</f>
        <v>DURIN</v>
      </c>
      <c r="C265" s="144" t="str">
        <f>MID('edt_rapport Garçons'!A230,2,LEN('edt_rapport Garçons'!A230)-1)</f>
        <v>2516484</v>
      </c>
      <c r="D265" s="144" t="str">
        <f>VLOOKUP('edt_rapport Garçons'!K230,Clubs!A:B,2,FALSE)</f>
        <v>Champlive</v>
      </c>
      <c r="E265" s="144">
        <f>'edt_rapport Garçons'!E230</f>
        <v>500</v>
      </c>
      <c r="F265" s="144">
        <f>YEAR('edt_rapport Garçons'!D230)</f>
        <v>2003</v>
      </c>
      <c r="G265" s="144" t="str">
        <f>SUBSTITUTE(IF('edt_rapport Garçons'!L230=0,"",'edt_rapport Garçons'!L230)," ","")</f>
        <v/>
      </c>
      <c r="H265" s="144" t="b">
        <f>ISNA(VLOOKUP(C265,Garçons!$D:$D,1,FALSE))</f>
        <v>0</v>
      </c>
      <c r="I265" s="144" t="str">
        <f t="shared" si="4"/>
        <v/>
      </c>
      <c r="J265" s="144" t="str">
        <f>IF(G265=IF(VLOOKUP(C265,Garçons!$D:$O,12,FALSE)="0","",VLOOKUP(C265,Garçons!$D:$O,12,FALSE)),"","***")</f>
        <v/>
      </c>
      <c r="K265" s="144" t="str">
        <f>IF(D265=VLOOKUP(C265,Garçons!$D:$E,2,FALSE),"","***")</f>
        <v/>
      </c>
    </row>
    <row r="266" spans="1:11" x14ac:dyDescent="0.25">
      <c r="A266" s="146" t="str">
        <f>'edt_rapport Garçons'!C231</f>
        <v>Rémy</v>
      </c>
      <c r="B266" s="146" t="str">
        <f>'edt_rapport Garçons'!B231</f>
        <v>SIMONIN</v>
      </c>
      <c r="C266" s="144" t="str">
        <f>MID('edt_rapport Garçons'!A231,2,LEN('edt_rapport Garçons'!A231)-1)</f>
        <v>2516485</v>
      </c>
      <c r="D266" s="144" t="str">
        <f>VLOOKUP('edt_rapport Garçons'!K231,Clubs!A:B,2,FALSE)</f>
        <v>Champlive</v>
      </c>
      <c r="E266" s="144">
        <f>'edt_rapport Garçons'!E231</f>
        <v>500</v>
      </c>
      <c r="F266" s="144">
        <f>YEAR('edt_rapport Garçons'!D231)</f>
        <v>2003</v>
      </c>
      <c r="G266" s="144" t="str">
        <f>SUBSTITUTE(IF('edt_rapport Garçons'!L231=0,"",'edt_rapport Garçons'!L231)," ","")</f>
        <v/>
      </c>
      <c r="H266" s="144" t="b">
        <f>ISNA(VLOOKUP(C266,Garçons!$D:$D,1,FALSE))</f>
        <v>0</v>
      </c>
      <c r="I266" s="144" t="str">
        <f t="shared" si="4"/>
        <v/>
      </c>
      <c r="J266" s="144" t="str">
        <f>IF(G266=IF(VLOOKUP(C266,Garçons!$D:$O,12,FALSE)="0","",VLOOKUP(C266,Garçons!$D:$O,12,FALSE)),"","***")</f>
        <v>***</v>
      </c>
      <c r="K266" s="144" t="str">
        <f>IF(D266=VLOOKUP(C266,Garçons!$D:$E,2,FALSE),"","***")</f>
        <v/>
      </c>
    </row>
    <row r="267" spans="1:11" x14ac:dyDescent="0.25">
      <c r="A267" s="146" t="str">
        <f>'edt_rapport Garçons'!C124</f>
        <v>Benjamin</v>
      </c>
      <c r="B267" s="146" t="str">
        <f>'edt_rapport Garçons'!B124</f>
        <v>HAYBRARD</v>
      </c>
      <c r="C267" s="144" t="str">
        <f>MID('edt_rapport Garçons'!A124,2,LEN('edt_rapport Garçons'!A124)-1)</f>
        <v>2516487</v>
      </c>
      <c r="D267" s="144" t="str">
        <f>VLOOKUP('edt_rapport Garçons'!K124,Clubs!A:B,2,FALSE)</f>
        <v>Mandeure</v>
      </c>
      <c r="E267" s="144">
        <f>'edt_rapport Garçons'!E124</f>
        <v>500</v>
      </c>
      <c r="F267" s="144">
        <f>YEAR('edt_rapport Garçons'!D124)</f>
        <v>2000</v>
      </c>
      <c r="G267" s="144" t="str">
        <f>SUBSTITUTE(IF('edt_rapport Garçons'!L124=0,"",'edt_rapport Garçons'!L124)," ","")</f>
        <v/>
      </c>
      <c r="H267" s="144" t="b">
        <f>ISNA(VLOOKUP(C267,Garçons!$D:$D,1,FALSE))</f>
        <v>0</v>
      </c>
      <c r="I267" s="144" t="str">
        <f t="shared" si="4"/>
        <v/>
      </c>
      <c r="J267" s="144" t="str">
        <f>IF(G267=IF(VLOOKUP(C267,Garçons!$D:$O,12,FALSE)="0","",VLOOKUP(C267,Garçons!$D:$O,12,FALSE)),"","***")</f>
        <v>***</v>
      </c>
      <c r="K267" s="144" t="str">
        <f>IF(D267=VLOOKUP(C267,Garçons!$D:$E,2,FALSE),"","***")</f>
        <v/>
      </c>
    </row>
    <row r="268" spans="1:11" x14ac:dyDescent="0.25">
      <c r="A268" s="146" t="str">
        <f>'edt_rapport Garçons'!C15</f>
        <v>Nathan</v>
      </c>
      <c r="B268" s="146" t="str">
        <f>'edt_rapport Garçons'!B15</f>
        <v>MARECHAL</v>
      </c>
      <c r="C268" s="144" t="str">
        <f>MID('edt_rapport Garçons'!A15,2,LEN('edt_rapport Garçons'!A15)-1)</f>
        <v>2516490</v>
      </c>
      <c r="D268" s="144" t="str">
        <f>VLOOKUP('edt_rapport Garçons'!K15,Clubs!A:B,2,FALSE)</f>
        <v>PS Besançon</v>
      </c>
      <c r="E268" s="144">
        <f>'edt_rapport Garçons'!E15</f>
        <v>500</v>
      </c>
      <c r="F268" s="144">
        <f>YEAR('edt_rapport Garçons'!D15)</f>
        <v>2003</v>
      </c>
      <c r="G268" s="144" t="str">
        <f>SUBSTITUTE(IF('edt_rapport Garçons'!L15=0,"",'edt_rapport Garçons'!L15)," ","")</f>
        <v/>
      </c>
      <c r="H268" s="144" t="b">
        <f>ISNA(VLOOKUP(C268,Garçons!$D:$D,1,FALSE))</f>
        <v>0</v>
      </c>
      <c r="I268" s="144" t="str">
        <f t="shared" si="4"/>
        <v/>
      </c>
      <c r="J268" s="144" t="str">
        <f>IF(G268=IF(VLOOKUP(C268,Garçons!$D:$O,12,FALSE)="0","",VLOOKUP(C268,Garçons!$D:$O,12,FALSE)),"","***")</f>
        <v>***</v>
      </c>
      <c r="K268" s="144" t="str">
        <f>IF(D268=VLOOKUP(C268,Garçons!$D:$E,2,FALSE),"","***")</f>
        <v/>
      </c>
    </row>
    <row r="269" spans="1:11" x14ac:dyDescent="0.25">
      <c r="A269" s="146" t="str">
        <f>'edt_rapport Garçons'!C12</f>
        <v>Romeo</v>
      </c>
      <c r="B269" s="146" t="str">
        <f>'edt_rapport Garçons'!B12</f>
        <v>BRIDE</v>
      </c>
      <c r="C269" s="144" t="str">
        <f>MID('edt_rapport Garçons'!A12,2,LEN('edt_rapport Garçons'!A12)-1)</f>
        <v>2516491</v>
      </c>
      <c r="D269" s="144" t="str">
        <f>VLOOKUP('edt_rapport Garçons'!K12,Clubs!A:B,2,FALSE)</f>
        <v>PS Besançon</v>
      </c>
      <c r="E269" s="144">
        <f>'edt_rapport Garçons'!E12</f>
        <v>500</v>
      </c>
      <c r="F269" s="144">
        <f>YEAR('edt_rapport Garçons'!D12)</f>
        <v>2003</v>
      </c>
      <c r="G269" s="144" t="str">
        <f>SUBSTITUTE(IF('edt_rapport Garçons'!L12=0,"",'edt_rapport Garçons'!L12)," ","")</f>
        <v/>
      </c>
      <c r="H269" s="144" t="b">
        <f>ISNA(VLOOKUP(C269,Garçons!$D:$D,1,FALSE))</f>
        <v>0</v>
      </c>
      <c r="I269" s="144" t="str">
        <f t="shared" si="4"/>
        <v/>
      </c>
      <c r="J269" s="144" t="str">
        <f>IF(G269=IF(VLOOKUP(C269,Garçons!$D:$O,12,FALSE)="0","",VLOOKUP(C269,Garçons!$D:$O,12,FALSE)),"","***")</f>
        <v>***</v>
      </c>
      <c r="K269" s="144" t="str">
        <f>IF(D269=VLOOKUP(C269,Garçons!$D:$E,2,FALSE),"","***")</f>
        <v/>
      </c>
    </row>
    <row r="270" spans="1:11" x14ac:dyDescent="0.25">
      <c r="A270" s="146" t="str">
        <f>'edt_rapport Garçons'!C41</f>
        <v>Nathan</v>
      </c>
      <c r="B270" s="146" t="str">
        <f>'edt_rapport Garçons'!B41</f>
        <v>DUAULT</v>
      </c>
      <c r="C270" s="144" t="str">
        <f>MID('edt_rapport Garçons'!A41,2,LEN('edt_rapport Garçons'!A41)-1)</f>
        <v>2516494</v>
      </c>
      <c r="D270" s="144" t="str">
        <f>VLOOKUP('edt_rapport Garçons'!K41,Clubs!A:B,2,FALSE)</f>
        <v>Sochaux</v>
      </c>
      <c r="E270" s="144">
        <f>'edt_rapport Garçons'!E41</f>
        <v>500</v>
      </c>
      <c r="F270" s="144">
        <f>YEAR('edt_rapport Garçons'!D41)</f>
        <v>2004</v>
      </c>
      <c r="G270" s="144" t="str">
        <f>SUBSTITUTE(IF('edt_rapport Garçons'!L41=0,"",'edt_rapport Garçons'!L41)," ","")</f>
        <v/>
      </c>
      <c r="H270" s="144" t="b">
        <f>ISNA(VLOOKUP(C270,Garçons!$D:$D,1,FALSE))</f>
        <v>0</v>
      </c>
      <c r="I270" s="144" t="str">
        <f t="shared" si="4"/>
        <v/>
      </c>
      <c r="J270" s="144" t="str">
        <f>IF(G270=IF(VLOOKUP(C270,Garçons!$D:$O,12,FALSE)="0","",VLOOKUP(C270,Garçons!$D:$O,12,FALSE)),"","***")</f>
        <v/>
      </c>
      <c r="K270" s="144" t="str">
        <f>IF(D270=VLOOKUP(C270,Garçons!$D:$E,2,FALSE),"","***")</f>
        <v/>
      </c>
    </row>
    <row r="271" spans="1:11" x14ac:dyDescent="0.25">
      <c r="A271" s="146" t="str">
        <f>'edt_rapport Garçons'!C39</f>
        <v>Yannick</v>
      </c>
      <c r="B271" s="146" t="str">
        <f>'edt_rapport Garçons'!B39</f>
        <v>LECAT</v>
      </c>
      <c r="C271" s="144" t="str">
        <f>MID('edt_rapport Garçons'!A39,2,LEN('edt_rapport Garçons'!A39)-1)</f>
        <v>2516495</v>
      </c>
      <c r="D271" s="144" t="str">
        <f>VLOOKUP('edt_rapport Garçons'!K39,Clubs!A:B,2,FALSE)</f>
        <v>Sochaux</v>
      </c>
      <c r="E271" s="144">
        <f>'edt_rapport Garçons'!E39</f>
        <v>500</v>
      </c>
      <c r="F271" s="144">
        <f>YEAR('edt_rapport Garçons'!D39)</f>
        <v>2005</v>
      </c>
      <c r="G271" s="144" t="str">
        <f>SUBSTITUTE(IF('edt_rapport Garçons'!L39=0,"",'edt_rapport Garçons'!L39)," ","")</f>
        <v/>
      </c>
      <c r="H271" s="144" t="b">
        <f>ISNA(VLOOKUP(C271,Garçons!$D:$D,1,FALSE))</f>
        <v>0</v>
      </c>
      <c r="I271" s="144" t="str">
        <f t="shared" si="4"/>
        <v/>
      </c>
      <c r="J271" s="144" t="str">
        <f>IF(G271=IF(VLOOKUP(C271,Garçons!$D:$O,12,FALSE)="0","",VLOOKUP(C271,Garçons!$D:$O,12,FALSE)),"","***")</f>
        <v>***</v>
      </c>
      <c r="K271" s="144" t="str">
        <f>IF(D271=VLOOKUP(C271,Garçons!$D:$E,2,FALSE),"","***")</f>
        <v/>
      </c>
    </row>
    <row r="272" spans="1:11" x14ac:dyDescent="0.25">
      <c r="A272" s="146" t="str">
        <f>'edt_rapport Garçons'!C38</f>
        <v>Ozan</v>
      </c>
      <c r="B272" s="146" t="str">
        <f>'edt_rapport Garçons'!B38</f>
        <v>CETINKAYA</v>
      </c>
      <c r="C272" s="144" t="str">
        <f>MID('edt_rapport Garçons'!A38,2,LEN('edt_rapport Garçons'!A38)-1)</f>
        <v>2516496</v>
      </c>
      <c r="D272" s="144" t="str">
        <f>VLOOKUP('edt_rapport Garçons'!K38,Clubs!A:B,2,FALSE)</f>
        <v>Sochaux</v>
      </c>
      <c r="E272" s="144">
        <f>'edt_rapport Garçons'!E38</f>
        <v>500</v>
      </c>
      <c r="F272" s="144">
        <f>YEAR('edt_rapport Garçons'!D38)</f>
        <v>2005</v>
      </c>
      <c r="G272" s="144" t="str">
        <f>SUBSTITUTE(IF('edt_rapport Garçons'!L38=0,"",'edt_rapport Garçons'!L38)," ","")</f>
        <v/>
      </c>
      <c r="H272" s="144" t="b">
        <f>ISNA(VLOOKUP(C272,Garçons!$D:$D,1,FALSE))</f>
        <v>0</v>
      </c>
      <c r="I272" s="144" t="str">
        <f t="shared" si="4"/>
        <v/>
      </c>
      <c r="J272" s="144" t="str">
        <f>IF(G272=IF(VLOOKUP(C272,Garçons!$D:$O,12,FALSE)="0","",VLOOKUP(C272,Garçons!$D:$O,12,FALSE)),"","***")</f>
        <v>***</v>
      </c>
      <c r="K272" s="144" t="str">
        <f>IF(D272=VLOOKUP(C272,Garçons!$D:$E,2,FALSE),"","***")</f>
        <v/>
      </c>
    </row>
    <row r="273" spans="1:11" x14ac:dyDescent="0.25">
      <c r="A273" s="146" t="str">
        <f>'edt_rapport Garçons'!C40</f>
        <v>Benjammin</v>
      </c>
      <c r="B273" s="146" t="str">
        <f>'edt_rapport Garçons'!B40</f>
        <v>CETINKAYA</v>
      </c>
      <c r="C273" s="144" t="str">
        <f>MID('edt_rapport Garçons'!A40,2,LEN('edt_rapport Garçons'!A40)-1)</f>
        <v>2516497</v>
      </c>
      <c r="D273" s="144" t="str">
        <f>VLOOKUP('edt_rapport Garçons'!K40,Clubs!A:B,2,FALSE)</f>
        <v>Sochaux</v>
      </c>
      <c r="E273" s="144">
        <f>'edt_rapport Garçons'!E40</f>
        <v>500</v>
      </c>
      <c r="F273" s="144">
        <f>YEAR('edt_rapport Garçons'!D40)</f>
        <v>2004</v>
      </c>
      <c r="G273" s="144" t="str">
        <f>SUBSTITUTE(IF('edt_rapport Garçons'!L40=0,"",'edt_rapport Garçons'!L40)," ","")</f>
        <v/>
      </c>
      <c r="H273" s="144" t="b">
        <f>ISNA(VLOOKUP(C273,Garçons!$D:$D,1,FALSE))</f>
        <v>0</v>
      </c>
      <c r="I273" s="144" t="str">
        <f t="shared" si="4"/>
        <v/>
      </c>
      <c r="J273" s="144" t="str">
        <f>IF(G273=IF(VLOOKUP(C273,Garçons!$D:$O,12,FALSE)="0","",VLOOKUP(C273,Garçons!$D:$O,12,FALSE)),"","***")</f>
        <v>***</v>
      </c>
      <c r="K273" s="144" t="str">
        <f>IF(D273=VLOOKUP(C273,Garçons!$D:$E,2,FALSE),"","***")</f>
        <v/>
      </c>
    </row>
    <row r="274" spans="1:11" x14ac:dyDescent="0.25">
      <c r="A274" s="146" t="str">
        <f>'edt_rapport Garçons'!C3</f>
        <v>Hadrien</v>
      </c>
      <c r="B274" s="146" t="str">
        <f>'edt_rapport Garçons'!B3</f>
        <v>OLIVIER--BALAFAS</v>
      </c>
      <c r="C274" s="144" t="str">
        <f>MID('edt_rapport Garçons'!A3,2,LEN('edt_rapport Garçons'!A3)-1)</f>
        <v>2516498</v>
      </c>
      <c r="D274" s="144" t="str">
        <f>VLOOKUP('edt_rapport Garçons'!K3,Clubs!A:B,2,FALSE)</f>
        <v>PS Besançon</v>
      </c>
      <c r="E274" s="144">
        <f>'edt_rapport Garçons'!E3</f>
        <v>500</v>
      </c>
      <c r="F274" s="144">
        <f>YEAR('edt_rapport Garçons'!D3)</f>
        <v>2008</v>
      </c>
      <c r="G274" s="144" t="str">
        <f>SUBSTITUTE(IF('edt_rapport Garçons'!L3=0,"",'edt_rapport Garçons'!L3)," ","")</f>
        <v/>
      </c>
      <c r="H274" s="144" t="b">
        <f>ISNA(VLOOKUP(C274,Garçons!$D:$D,1,FALSE))</f>
        <v>0</v>
      </c>
      <c r="I274" s="144" t="str">
        <f t="shared" si="4"/>
        <v/>
      </c>
      <c r="J274" s="144" t="str">
        <f>IF(G274=IF(VLOOKUP(C274,Garçons!$D:$O,12,FALSE)="0","",VLOOKUP(C274,Garçons!$D:$O,12,FALSE)),"","***")</f>
        <v>***</v>
      </c>
      <c r="K274" s="144" t="str">
        <f>IF(D274=VLOOKUP(C274,Garçons!$D:$E,2,FALSE),"","***")</f>
        <v/>
      </c>
    </row>
    <row r="275" spans="1:11" x14ac:dyDescent="0.25">
      <c r="A275" s="146" t="str">
        <f>'edt_rapport Garçons'!C4</f>
        <v>Johan</v>
      </c>
      <c r="B275" s="146" t="str">
        <f>'edt_rapport Garçons'!B4</f>
        <v>JOUBAUD</v>
      </c>
      <c r="C275" s="144" t="str">
        <f>MID('edt_rapport Garçons'!A4,2,LEN('edt_rapport Garçons'!A4)-1)</f>
        <v>2516499</v>
      </c>
      <c r="D275" s="144" t="str">
        <f>VLOOKUP('edt_rapport Garçons'!K4,Clubs!A:B,2,FALSE)</f>
        <v>PS Besançon</v>
      </c>
      <c r="E275" s="144">
        <f>'edt_rapport Garçons'!E4</f>
        <v>500</v>
      </c>
      <c r="F275" s="144">
        <f>YEAR('edt_rapport Garçons'!D4)</f>
        <v>2006</v>
      </c>
      <c r="G275" s="144" t="str">
        <f>SUBSTITUTE(IF('edt_rapport Garçons'!L4=0,"",'edt_rapport Garçons'!L4)," ","")</f>
        <v/>
      </c>
      <c r="H275" s="144" t="b">
        <f>ISNA(VLOOKUP(C275,Garçons!$D:$D,1,FALSE))</f>
        <v>0</v>
      </c>
      <c r="I275" s="144" t="str">
        <f t="shared" si="4"/>
        <v/>
      </c>
      <c r="J275" s="144" t="str">
        <f>IF(G275=IF(VLOOKUP(C275,Garçons!$D:$O,12,FALSE)="0","",VLOOKUP(C275,Garçons!$D:$O,12,FALSE)),"","***")</f>
        <v>***</v>
      </c>
      <c r="K275" s="144" t="str">
        <f>IF(D275=VLOOKUP(C275,Garçons!$D:$E,2,FALSE),"","***")</f>
        <v/>
      </c>
    </row>
    <row r="276" spans="1:11" x14ac:dyDescent="0.25">
      <c r="A276" s="146" t="str">
        <f>'edt_rapport Garçons'!C217</f>
        <v>Yanis</v>
      </c>
      <c r="B276" s="146" t="str">
        <f>'edt_rapport Garçons'!B217</f>
        <v>PAGNOUX</v>
      </c>
      <c r="C276" s="144" t="str">
        <f>MID('edt_rapport Garçons'!A217,2,LEN('edt_rapport Garçons'!A217)-1)</f>
        <v>2516500</v>
      </c>
      <c r="D276" s="144" t="str">
        <f>VLOOKUP('edt_rapport Garçons'!K217,Clubs!A:B,2,FALSE)</f>
        <v>Goux les Usiers</v>
      </c>
      <c r="E276" s="144">
        <f>'edt_rapport Garçons'!E217</f>
        <v>500</v>
      </c>
      <c r="F276" s="144">
        <f>YEAR('edt_rapport Garçons'!D217)</f>
        <v>2003</v>
      </c>
      <c r="G276" s="144" t="str">
        <f>SUBSTITUTE(IF('edt_rapport Garçons'!L217=0,"",'edt_rapport Garçons'!L217)," ","")</f>
        <v/>
      </c>
      <c r="H276" s="144" t="b">
        <f>ISNA(VLOOKUP(C276,Garçons!$D:$D,1,FALSE))</f>
        <v>0</v>
      </c>
      <c r="I276" s="144" t="str">
        <f t="shared" si="4"/>
        <v/>
      </c>
      <c r="J276" s="144" t="str">
        <f>IF(G276=IF(VLOOKUP(C276,Garçons!$D:$O,12,FALSE)="0","",VLOOKUP(C276,Garçons!$D:$O,12,FALSE)),"","***")</f>
        <v>***</v>
      </c>
      <c r="K276" s="144" t="str">
        <f>IF(D276=VLOOKUP(C276,Garçons!$D:$E,2,FALSE),"","***")</f>
        <v/>
      </c>
    </row>
    <row r="277" spans="1:11" x14ac:dyDescent="0.25">
      <c r="A277" s="146" t="str">
        <f>'edt_rapport Garçons'!C218</f>
        <v>Erwann</v>
      </c>
      <c r="B277" s="146" t="str">
        <f>'edt_rapport Garçons'!B218</f>
        <v>PAGNOUX</v>
      </c>
      <c r="C277" s="144" t="str">
        <f>MID('edt_rapport Garçons'!A218,2,LEN('edt_rapport Garçons'!A218)-1)</f>
        <v>2516501</v>
      </c>
      <c r="D277" s="144" t="str">
        <f>VLOOKUP('edt_rapport Garçons'!K218,Clubs!A:B,2,FALSE)</f>
        <v>Goux les Usiers</v>
      </c>
      <c r="E277" s="144">
        <f>'edt_rapport Garçons'!E218</f>
        <v>500</v>
      </c>
      <c r="F277" s="144">
        <f>YEAR('edt_rapport Garçons'!D218)</f>
        <v>2003</v>
      </c>
      <c r="G277" s="144" t="str">
        <f>SUBSTITUTE(IF('edt_rapport Garçons'!L218=0,"",'edt_rapport Garçons'!L218)," ","")</f>
        <v/>
      </c>
      <c r="H277" s="144" t="b">
        <f>ISNA(VLOOKUP(C277,Garçons!$D:$D,1,FALSE))</f>
        <v>0</v>
      </c>
      <c r="I277" s="144" t="str">
        <f t="shared" si="4"/>
        <v/>
      </c>
      <c r="J277" s="144" t="str">
        <f>IF(G277=IF(VLOOKUP(C277,Garçons!$D:$O,12,FALSE)="0","",VLOOKUP(C277,Garçons!$D:$O,12,FALSE)),"","***")</f>
        <v>***</v>
      </c>
      <c r="K277" s="144" t="str">
        <f>IF(D277=VLOOKUP(C277,Garçons!$D:$E,2,FALSE),"","***")</f>
        <v/>
      </c>
    </row>
    <row r="278" spans="1:11" x14ac:dyDescent="0.25">
      <c r="A278" s="146" t="str">
        <f>'edt_rapport Garçons'!C132</f>
        <v>Adrien</v>
      </c>
      <c r="B278" s="146" t="str">
        <f>'edt_rapport Garçons'!B132</f>
        <v>JEANNINGROS</v>
      </c>
      <c r="C278" s="144" t="str">
        <f>MID('edt_rapport Garçons'!A132,2,LEN('edt_rapport Garçons'!A132)-1)</f>
        <v>2516502</v>
      </c>
      <c r="D278" s="144" t="str">
        <f>VLOOKUP('edt_rapport Garçons'!K132,Clubs!A:B,2,FALSE)</f>
        <v>Saint Vit</v>
      </c>
      <c r="E278" s="144">
        <f>'edt_rapport Garçons'!E132</f>
        <v>500</v>
      </c>
      <c r="F278" s="144">
        <f>YEAR('edt_rapport Garçons'!D132)</f>
        <v>2009</v>
      </c>
      <c r="G278" s="144" t="str">
        <f>SUBSTITUTE(IF('edt_rapport Garçons'!L132=0,"",'edt_rapport Garçons'!L132)," ","")</f>
        <v/>
      </c>
      <c r="H278" s="144" t="b">
        <f>ISNA(VLOOKUP(C278,Garçons!$D:$D,1,FALSE))</f>
        <v>0</v>
      </c>
      <c r="I278" s="144" t="str">
        <f t="shared" si="4"/>
        <v/>
      </c>
      <c r="J278" s="144" t="str">
        <f>IF(G278=IF(VLOOKUP(C278,Garçons!$D:$O,12,FALSE)="0","",VLOOKUP(C278,Garçons!$D:$O,12,FALSE)),"","***")</f>
        <v/>
      </c>
      <c r="K278" s="144" t="str">
        <f>IF(D278=VLOOKUP(C278,Garçons!$D:$E,2,FALSE),"","***")</f>
        <v/>
      </c>
    </row>
    <row r="279" spans="1:11" x14ac:dyDescent="0.25">
      <c r="A279" s="146" t="str">
        <f>'edt_rapport Garçons'!C133</f>
        <v>Mael</v>
      </c>
      <c r="B279" s="146" t="str">
        <f>'edt_rapport Garçons'!B133</f>
        <v>LEVREY</v>
      </c>
      <c r="C279" s="144" t="str">
        <f>MID('edt_rapport Garçons'!A133,2,LEN('edt_rapport Garçons'!A133)-1)</f>
        <v>2516503</v>
      </c>
      <c r="D279" s="144" t="str">
        <f>VLOOKUP('edt_rapport Garçons'!K133,Clubs!A:B,2,FALSE)</f>
        <v>Saint Vit</v>
      </c>
      <c r="E279" s="144">
        <f>'edt_rapport Garçons'!E133</f>
        <v>500</v>
      </c>
      <c r="F279" s="144">
        <f>YEAR('edt_rapport Garçons'!D133)</f>
        <v>2008</v>
      </c>
      <c r="G279" s="144" t="str">
        <f>SUBSTITUTE(IF('edt_rapport Garçons'!L133=0,"",'edt_rapport Garçons'!L133)," ","")</f>
        <v/>
      </c>
      <c r="H279" s="144" t="b">
        <f>ISNA(VLOOKUP(C279,Garçons!$D:$D,1,FALSE))</f>
        <v>0</v>
      </c>
      <c r="I279" s="144" t="str">
        <f t="shared" si="4"/>
        <v/>
      </c>
      <c r="J279" s="144" t="str">
        <f>IF(G279=IF(VLOOKUP(C279,Garçons!$D:$O,12,FALSE)="0","",VLOOKUP(C279,Garçons!$D:$O,12,FALSE)),"","***")</f>
        <v/>
      </c>
      <c r="K279" s="144" t="str">
        <f>IF(D279=VLOOKUP(C279,Garçons!$D:$E,2,FALSE),"","***")</f>
        <v/>
      </c>
    </row>
    <row r="280" spans="1:11" x14ac:dyDescent="0.25">
      <c r="A280" s="146" t="str">
        <f>'edt_rapport Garçons'!C253</f>
        <v>Peter</v>
      </c>
      <c r="B280" s="146" t="str">
        <f>'edt_rapport Garçons'!B253</f>
        <v>PASTOUREAU</v>
      </c>
      <c r="C280" s="144" t="str">
        <f>MID('edt_rapport Garçons'!A253,2,LEN('edt_rapport Garçons'!A253)-1)</f>
        <v>2516524</v>
      </c>
      <c r="D280" s="144" t="str">
        <f>VLOOKUP('edt_rapport Garçons'!K253,Clubs!A:B,2,FALSE)</f>
        <v>Baume les Dames</v>
      </c>
      <c r="E280" s="144">
        <f>'edt_rapport Garçons'!E253</f>
        <v>500</v>
      </c>
      <c r="F280" s="144">
        <f>YEAR('edt_rapport Garçons'!D253)</f>
        <v>2002</v>
      </c>
      <c r="G280" s="144" t="str">
        <f>SUBSTITUTE(IF('edt_rapport Garçons'!L253=0,"",'edt_rapport Garçons'!L253)," ","")</f>
        <v/>
      </c>
      <c r="H280" s="144" t="b">
        <f>ISNA(VLOOKUP(C280,Garçons!$D:$D,1,FALSE))</f>
        <v>0</v>
      </c>
      <c r="I280" s="144" t="str">
        <f t="shared" si="4"/>
        <v/>
      </c>
      <c r="J280" s="144" t="str">
        <f>IF(G280=IF(VLOOKUP(C280,Garçons!$D:$O,12,FALSE)="0","",VLOOKUP(C280,Garçons!$D:$O,12,FALSE)),"","***")</f>
        <v/>
      </c>
      <c r="K280" s="144" t="str">
        <f>IF(D280=VLOOKUP(C280,Garçons!$D:$E,2,FALSE),"","***")</f>
        <v/>
      </c>
    </row>
    <row r="281" spans="1:11" x14ac:dyDescent="0.25">
      <c r="A281" s="146" t="str">
        <f>'edt_rapport Garçons'!C186</f>
        <v>Jean pierre</v>
      </c>
      <c r="B281" s="146" t="str">
        <f>'edt_rapport Garçons'!B186</f>
        <v>VAYSSE</v>
      </c>
      <c r="C281" s="144" t="str">
        <f>MID('edt_rapport Garçons'!A186,2,LEN('edt_rapport Garçons'!A186)-1)</f>
        <v>252920</v>
      </c>
      <c r="D281" s="144" t="str">
        <f>VLOOKUP('edt_rapport Garçons'!K186,Clubs!A:B,2,FALSE)</f>
        <v>Les Auxons</v>
      </c>
      <c r="E281" s="144">
        <f>'edt_rapport Garçons'!E186</f>
        <v>1280</v>
      </c>
      <c r="F281" s="144">
        <f>YEAR('edt_rapport Garçons'!D186)</f>
        <v>1967</v>
      </c>
      <c r="G281" s="144" t="str">
        <f>SUBSTITUTE(IF('edt_rapport Garçons'!L186=0,"",'edt_rapport Garçons'!L186)," ","")</f>
        <v>1C10D</v>
      </c>
      <c r="H281" s="144" t="b">
        <f>ISNA(VLOOKUP(C281,Garçons!$D:$D,1,FALSE))</f>
        <v>0</v>
      </c>
      <c r="I281" s="144" t="str">
        <f t="shared" si="4"/>
        <v/>
      </c>
      <c r="J281" s="144" t="str">
        <f>IF(G281=IF(VLOOKUP(C281,Garçons!$D:$O,12,FALSE)="0","",VLOOKUP(C281,Garçons!$D:$O,12,FALSE)),"","***")</f>
        <v>***</v>
      </c>
      <c r="K281" s="144" t="str">
        <f>IF(D281=VLOOKUP(C281,Garçons!$D:$E,2,FALSE),"","***")</f>
        <v/>
      </c>
    </row>
    <row r="282" spans="1:11" x14ac:dyDescent="0.25">
      <c r="A282" s="146" t="str">
        <f>'edt_rapport Garçons'!C126</f>
        <v>Gilles</v>
      </c>
      <c r="B282" s="146" t="str">
        <f>'edt_rapport Garçons'!B126</f>
        <v>DEBROSSE</v>
      </c>
      <c r="C282" s="144" t="str">
        <f>MID('edt_rapport Garçons'!A126,2,LEN('edt_rapport Garçons'!A126)-1)</f>
        <v>253310</v>
      </c>
      <c r="D282" s="144" t="str">
        <f>VLOOKUP('edt_rapport Garçons'!K126,Clubs!A:B,2,FALSE)</f>
        <v>Mandeure</v>
      </c>
      <c r="E282" s="144">
        <f>'edt_rapport Garçons'!E126</f>
        <v>1043</v>
      </c>
      <c r="F282" s="144">
        <f>YEAR('edt_rapport Garçons'!D126)</f>
        <v>1966</v>
      </c>
      <c r="G282" s="144" t="str">
        <f>SUBSTITUTE(IF('edt_rapport Garçons'!L126=0,"",'edt_rapport Garçons'!L126)," ","")</f>
        <v>6D65E</v>
      </c>
      <c r="H282" s="144" t="b">
        <f>ISNA(VLOOKUP(C282,Garçons!$D:$D,1,FALSE))</f>
        <v>0</v>
      </c>
      <c r="I282" s="144" t="str">
        <f t="shared" si="4"/>
        <v/>
      </c>
      <c r="J282" s="144" t="str">
        <f>IF(G282=IF(VLOOKUP(C282,Garçons!$D:$O,12,FALSE)="0","",VLOOKUP(C282,Garçons!$D:$O,12,FALSE)),"","***")</f>
        <v>***</v>
      </c>
      <c r="K282" s="144" t="str">
        <f>IF(D282=VLOOKUP(C282,Garçons!$D:$E,2,FALSE),"","***")</f>
        <v/>
      </c>
    </row>
    <row r="283" spans="1:11" x14ac:dyDescent="0.25">
      <c r="A283" s="146" t="str">
        <f>'edt_rapport Garçons'!C519</f>
        <v>Hubert</v>
      </c>
      <c r="B283" s="146" t="str">
        <f>'edt_rapport Garçons'!B519</f>
        <v>DOMINIQUE</v>
      </c>
      <c r="C283" s="144" t="str">
        <f>MID('edt_rapport Garçons'!A519,2,LEN('edt_rapport Garçons'!A519)-1)</f>
        <v>254488</v>
      </c>
      <c r="D283" s="144" t="str">
        <f>VLOOKUP('edt_rapport Garçons'!K519,Clubs!A:B,2,FALSE)</f>
        <v>Châtenois les Forges</v>
      </c>
      <c r="E283" s="144">
        <f>'edt_rapport Garçons'!E519</f>
        <v>1133</v>
      </c>
      <c r="F283" s="144">
        <f>YEAR('edt_rapport Garçons'!D519)</f>
        <v>1956</v>
      </c>
      <c r="G283" s="144" t="str">
        <f>SUBSTITUTE(IF('edt_rapport Garçons'!L519=0,"",'edt_rapport Garçons'!L519)," ","")</f>
        <v>55D</v>
      </c>
      <c r="H283" s="144" t="b">
        <f>ISNA(VLOOKUP(C283,Garçons!$D:$D,1,FALSE))</f>
        <v>0</v>
      </c>
      <c r="I283" s="144" t="str">
        <f t="shared" si="4"/>
        <v/>
      </c>
      <c r="J283" s="144" t="str">
        <f>IF(G283=IF(VLOOKUP(C283,Garçons!$D:$O,12,FALSE)="0","",VLOOKUP(C283,Garçons!$D:$O,12,FALSE)),"","***")</f>
        <v>***</v>
      </c>
      <c r="K283" s="144" t="str">
        <f>IF(D283=VLOOKUP(C283,Garçons!$D:$E,2,FALSE),"","***")</f>
        <v/>
      </c>
    </row>
    <row r="284" spans="1:11" x14ac:dyDescent="0.25">
      <c r="A284" s="146" t="str">
        <f>'edt_rapport Garçons'!C94</f>
        <v>Eric</v>
      </c>
      <c r="B284" s="146" t="str">
        <f>'edt_rapport Garçons'!B94</f>
        <v>MARTELLO</v>
      </c>
      <c r="C284" s="144" t="str">
        <f>MID('edt_rapport Garçons'!A94,2,LEN('edt_rapport Garçons'!A94)-1)</f>
        <v>255298</v>
      </c>
      <c r="D284" s="144" t="str">
        <f>VLOOKUP('edt_rapport Garçons'!K94,Clubs!A:B,2,FALSE)</f>
        <v>L'Isle/Doubs</v>
      </c>
      <c r="E284" s="144">
        <f>'edt_rapport Garçons'!E94</f>
        <v>1632</v>
      </c>
      <c r="F284" s="144">
        <f>YEAR('edt_rapport Garçons'!D94)</f>
        <v>1966</v>
      </c>
      <c r="G284" s="144" t="str">
        <f>SUBSTITUTE(IF('edt_rapport Garçons'!L94=0,"",'edt_rapport Garçons'!L94)," ","")</f>
        <v>63C45D</v>
      </c>
      <c r="H284" s="144" t="b">
        <f>ISNA(VLOOKUP(C284,Garçons!$D:$D,1,FALSE))</f>
        <v>0</v>
      </c>
      <c r="I284" s="144" t="str">
        <f t="shared" si="4"/>
        <v/>
      </c>
      <c r="J284" s="144" t="str">
        <f>IF(G284=IF(VLOOKUP(C284,Garçons!$D:$O,12,FALSE)="0","",VLOOKUP(C284,Garçons!$D:$O,12,FALSE)),"","***")</f>
        <v>***</v>
      </c>
      <c r="K284" s="144" t="str">
        <f>IF(D284=VLOOKUP(C284,Garçons!$D:$E,2,FALSE),"","***")</f>
        <v/>
      </c>
    </row>
    <row r="285" spans="1:11" x14ac:dyDescent="0.25">
      <c r="A285" s="146" t="str">
        <f>'edt_rapport Garçons'!C235</f>
        <v>Christophe</v>
      </c>
      <c r="B285" s="146" t="str">
        <f>'edt_rapport Garçons'!B235</f>
        <v>MAGNIN</v>
      </c>
      <c r="C285" s="144" t="str">
        <f>MID('edt_rapport Garçons'!A235,2,LEN('edt_rapport Garçons'!A235)-1)</f>
        <v>256918</v>
      </c>
      <c r="D285" s="144" t="str">
        <f>VLOOKUP('edt_rapport Garçons'!K235,Clubs!A:B,2,FALSE)</f>
        <v>Champlive</v>
      </c>
      <c r="E285" s="144">
        <f>'edt_rapport Garçons'!E235</f>
        <v>928</v>
      </c>
      <c r="F285" s="144">
        <f>YEAR('edt_rapport Garçons'!D235)</f>
        <v>1967</v>
      </c>
      <c r="G285" s="144" t="str">
        <f>SUBSTITUTE(IF('edt_rapport Garçons'!L235=0,"",'edt_rapport Garçons'!L235)," ","")</f>
        <v>49E</v>
      </c>
      <c r="H285" s="144" t="b">
        <f>ISNA(VLOOKUP(C285,Garçons!$D:$D,1,FALSE))</f>
        <v>0</v>
      </c>
      <c r="I285" s="144" t="str">
        <f t="shared" si="4"/>
        <v/>
      </c>
      <c r="J285" s="144" t="str">
        <f>IF(G285=IF(VLOOKUP(C285,Garçons!$D:$O,12,FALSE)="0","",VLOOKUP(C285,Garçons!$D:$O,12,FALSE)),"","***")</f>
        <v>***</v>
      </c>
      <c r="K285" s="144" t="str">
        <f>IF(D285=VLOOKUP(C285,Garçons!$D:$E,2,FALSE),"","***")</f>
        <v/>
      </c>
    </row>
    <row r="286" spans="1:11" x14ac:dyDescent="0.25">
      <c r="A286" s="146" t="str">
        <f>'edt_rapport Garçons'!C274</f>
        <v>David</v>
      </c>
      <c r="B286" s="146" t="str">
        <f>'edt_rapport Garçons'!B274</f>
        <v>RENAUD</v>
      </c>
      <c r="C286" s="144" t="str">
        <f>MID('edt_rapport Garçons'!A274,2,LEN('edt_rapport Garçons'!A274)-1)</f>
        <v>257085</v>
      </c>
      <c r="D286" s="144" t="str">
        <f>VLOOKUP('edt_rapport Garçons'!K274,Clubs!A:B,2,FALSE)</f>
        <v>Saint Ferjeux</v>
      </c>
      <c r="E286" s="144">
        <f>'edt_rapport Garçons'!E274</f>
        <v>500</v>
      </c>
      <c r="F286" s="144">
        <f>YEAR('edt_rapport Garçons'!D274)</f>
        <v>1973</v>
      </c>
      <c r="G286" s="144" t="str">
        <f>SUBSTITUTE(IF('edt_rapport Garçons'!L274=0,"",'edt_rapport Garçons'!L274)," ","")</f>
        <v>3F35G</v>
      </c>
      <c r="H286" s="144" t="b">
        <f>ISNA(VLOOKUP(C286,Garçons!$D:$D,1,FALSE))</f>
        <v>0</v>
      </c>
      <c r="I286" s="144" t="str">
        <f t="shared" si="4"/>
        <v/>
      </c>
      <c r="J286" s="144" t="str">
        <f>IF(G286=IF(VLOOKUP(C286,Garçons!$D:$O,12,FALSE)="0","",VLOOKUP(C286,Garçons!$D:$O,12,FALSE)),"","***")</f>
        <v>***</v>
      </c>
      <c r="K286" s="144" t="str">
        <f>IF(D286=VLOOKUP(C286,Garçons!$D:$E,2,FALSE),"","***")</f>
        <v/>
      </c>
    </row>
    <row r="287" spans="1:11" x14ac:dyDescent="0.25">
      <c r="A287" s="146" t="str">
        <f>'edt_rapport Garçons'!C278</f>
        <v>Jean-michel</v>
      </c>
      <c r="B287" s="146" t="str">
        <f>'edt_rapport Garçons'!B278</f>
        <v>HELLER</v>
      </c>
      <c r="C287" s="144" t="str">
        <f>MID('edt_rapport Garçons'!A278,2,LEN('edt_rapport Garçons'!A278)-1)</f>
        <v>257283</v>
      </c>
      <c r="D287" s="144" t="str">
        <f>VLOOKUP('edt_rapport Garçons'!K278,Clubs!A:B,2,FALSE)</f>
        <v>Pelousey</v>
      </c>
      <c r="E287" s="144">
        <f>'edt_rapport Garçons'!E278</f>
        <v>851</v>
      </c>
      <c r="F287" s="144">
        <f>YEAR('edt_rapport Garçons'!D278)</f>
        <v>1968</v>
      </c>
      <c r="G287" s="144" t="str">
        <f>SUBSTITUTE(IF('edt_rapport Garçons'!L278=0,"",'edt_rapport Garçons'!L278)," ","")</f>
        <v>16E65F</v>
      </c>
      <c r="H287" s="144" t="b">
        <f>ISNA(VLOOKUP(C287,Garçons!$D:$D,1,FALSE))</f>
        <v>0</v>
      </c>
      <c r="I287" s="144" t="str">
        <f t="shared" si="4"/>
        <v/>
      </c>
      <c r="J287" s="144" t="str">
        <f>IF(G287=IF(VLOOKUP(C287,Garçons!$D:$O,12,FALSE)="0","",VLOOKUP(C287,Garçons!$D:$O,12,FALSE)),"","***")</f>
        <v>***</v>
      </c>
      <c r="K287" s="144" t="str">
        <f>IF(D287=VLOOKUP(C287,Garçons!$D:$E,2,FALSE),"","***")</f>
        <v/>
      </c>
    </row>
    <row r="288" spans="1:11" x14ac:dyDescent="0.25">
      <c r="A288" s="146" t="str">
        <f>'edt_rapport Garçons'!C48</f>
        <v>Philippe</v>
      </c>
      <c r="B288" s="146" t="str">
        <f>'edt_rapport Garçons'!B48</f>
        <v>LAMBERT</v>
      </c>
      <c r="C288" s="144" t="str">
        <f>MID('edt_rapport Garçons'!A48,2,LEN('edt_rapport Garçons'!A48)-1)</f>
        <v>257565</v>
      </c>
      <c r="D288" s="144" t="str">
        <f>VLOOKUP('edt_rapport Garçons'!K48,Clubs!A:B,2,FALSE)</f>
        <v>Sochaux</v>
      </c>
      <c r="E288" s="144">
        <f>'edt_rapport Garçons'!E48</f>
        <v>1831</v>
      </c>
      <c r="F288" s="144">
        <f>YEAR('edt_rapport Garçons'!D48)</f>
        <v>1968</v>
      </c>
      <c r="G288" s="144" t="str">
        <f>SUBSTITUTE(IF('edt_rapport Garçons'!L48=0,"",'edt_rapport Garçons'!L48)," ","")</f>
        <v>4B52C</v>
      </c>
      <c r="H288" s="144" t="b">
        <f>ISNA(VLOOKUP(C288,Garçons!$D:$D,1,FALSE))</f>
        <v>0</v>
      </c>
      <c r="I288" s="144" t="str">
        <f t="shared" si="4"/>
        <v/>
      </c>
      <c r="J288" s="144" t="str">
        <f>IF(G288=IF(VLOOKUP(C288,Garçons!$D:$O,12,FALSE)="0","",VLOOKUP(C288,Garçons!$D:$O,12,FALSE)),"","***")</f>
        <v>***</v>
      </c>
      <c r="K288" s="144" t="str">
        <f>IF(D288=VLOOKUP(C288,Garçons!$D:$E,2,FALSE),"","***")</f>
        <v/>
      </c>
    </row>
    <row r="289" spans="1:11" x14ac:dyDescent="0.25">
      <c r="A289" s="146" t="str">
        <f>'edt_rapport Garçons'!C266</f>
        <v>Romain</v>
      </c>
      <c r="B289" s="146" t="str">
        <f>'edt_rapport Garçons'!B266</f>
        <v>PAPONNET</v>
      </c>
      <c r="C289" s="144" t="str">
        <f>MID('edt_rapport Garçons'!A266,2,LEN('edt_rapport Garçons'!A266)-1)</f>
        <v>258591</v>
      </c>
      <c r="D289" s="144" t="str">
        <f>VLOOKUP('edt_rapport Garçons'!K266,Clubs!A:B,2,FALSE)</f>
        <v>Montrond le Château</v>
      </c>
      <c r="E289" s="144">
        <f>'edt_rapport Garçons'!E266</f>
        <v>1151</v>
      </c>
      <c r="F289" s="144">
        <f>YEAR('edt_rapport Garçons'!D266)</f>
        <v>1981</v>
      </c>
      <c r="G289" s="144" t="str">
        <f>SUBSTITUTE(IF('edt_rapport Garçons'!L266=0,"",'edt_rapport Garçons'!L266)," ","")</f>
        <v>6D15E</v>
      </c>
      <c r="H289" s="144" t="b">
        <f>ISNA(VLOOKUP(C289,Garçons!$D:$D,1,FALSE))</f>
        <v>0</v>
      </c>
      <c r="I289" s="144" t="str">
        <f t="shared" si="4"/>
        <v/>
      </c>
      <c r="J289" s="144" t="str">
        <f>IF(G289=IF(VLOOKUP(C289,Garçons!$D:$O,12,FALSE)="0","",VLOOKUP(C289,Garçons!$D:$O,12,FALSE)),"","***")</f>
        <v>***</v>
      </c>
      <c r="K289" s="144" t="str">
        <f>IF(D289=VLOOKUP(C289,Garçons!$D:$E,2,FALSE),"","***")</f>
        <v/>
      </c>
    </row>
    <row r="290" spans="1:11" x14ac:dyDescent="0.25">
      <c r="A290" s="146" t="str">
        <f>'edt_rapport Garçons'!C210</f>
        <v>Alexandre</v>
      </c>
      <c r="B290" s="146" t="str">
        <f>'edt_rapport Garçons'!B210</f>
        <v>MANGIN</v>
      </c>
      <c r="C290" s="144" t="str">
        <f>MID('edt_rapport Garçons'!A210,2,LEN('edt_rapport Garçons'!A210)-1)</f>
        <v>258763</v>
      </c>
      <c r="D290" s="144" t="str">
        <f>VLOOKUP('edt_rapport Garçons'!K210,Clubs!A:B,2,FALSE)</f>
        <v>Roche lez Beaupré</v>
      </c>
      <c r="E290" s="144">
        <f>'edt_rapport Garçons'!E210</f>
        <v>1470</v>
      </c>
      <c r="F290" s="144">
        <f>YEAR('edt_rapport Garçons'!D210)</f>
        <v>1986</v>
      </c>
      <c r="G290" s="144" t="str">
        <f>SUBSTITUTE(IF('edt_rapport Garçons'!L210=0,"",'edt_rapport Garçons'!L210)," ","")</f>
        <v>21C5D</v>
      </c>
      <c r="H290" s="144" t="b">
        <f>ISNA(VLOOKUP(C290,Garçons!$D:$D,1,FALSE))</f>
        <v>0</v>
      </c>
      <c r="I290" s="144" t="str">
        <f t="shared" si="4"/>
        <v/>
      </c>
      <c r="J290" s="144" t="str">
        <f>IF(G290=IF(VLOOKUP(C290,Garçons!$D:$O,12,FALSE)="0","",VLOOKUP(C290,Garçons!$D:$O,12,FALSE)),"","***")</f>
        <v>***</v>
      </c>
      <c r="K290" s="144" t="str">
        <f>IF(D290=VLOOKUP(C290,Garçons!$D:$E,2,FALSE),"","***")</f>
        <v/>
      </c>
    </row>
    <row r="291" spans="1:11" x14ac:dyDescent="0.25">
      <c r="A291" s="146" t="str">
        <f>'edt_rapport Garçons'!C184</f>
        <v>Philippe</v>
      </c>
      <c r="B291" s="146" t="str">
        <f>'edt_rapport Garçons'!B184</f>
        <v>PERRIN</v>
      </c>
      <c r="C291" s="144" t="str">
        <f>MID('edt_rapport Garçons'!A184,2,LEN('edt_rapport Garçons'!A184)-1)</f>
        <v>258994</v>
      </c>
      <c r="D291" s="144" t="str">
        <f>VLOOKUP('edt_rapport Garçons'!K184,Clubs!A:B,2,FALSE)</f>
        <v>Les Auxons</v>
      </c>
      <c r="E291" s="144">
        <f>'edt_rapport Garçons'!E184</f>
        <v>1364</v>
      </c>
      <c r="F291" s="144">
        <f>YEAR('edt_rapport Garçons'!D184)</f>
        <v>1970</v>
      </c>
      <c r="G291" s="144" t="str">
        <f>SUBSTITUTE(IF('edt_rapport Garçons'!L184=0,"",'edt_rapport Garçons'!L184)," ","")</f>
        <v>1C55D</v>
      </c>
      <c r="H291" s="144" t="b">
        <f>ISNA(VLOOKUP(C291,Garçons!$D:$D,1,FALSE))</f>
        <v>0</v>
      </c>
      <c r="I291" s="144" t="str">
        <f t="shared" si="4"/>
        <v/>
      </c>
      <c r="J291" s="144" t="str">
        <f>IF(G291=IF(VLOOKUP(C291,Garçons!$D:$O,12,FALSE)="0","",VLOOKUP(C291,Garçons!$D:$O,12,FALSE)),"","***")</f>
        <v>***</v>
      </c>
      <c r="K291" s="144" t="str">
        <f>IF(D291=VLOOKUP(C291,Garçons!$D:$E,2,FALSE),"","***")</f>
        <v/>
      </c>
    </row>
    <row r="292" spans="1:11" x14ac:dyDescent="0.25">
      <c r="A292" s="146" t="str">
        <f>'edt_rapport Garçons'!C127</f>
        <v>Tranquille</v>
      </c>
      <c r="B292" s="146" t="str">
        <f>'edt_rapport Garçons'!B127</f>
        <v>LONGHI</v>
      </c>
      <c r="C292" s="144" t="str">
        <f>MID('edt_rapport Garçons'!A127,2,LEN('edt_rapport Garçons'!A127)-1)</f>
        <v>25956</v>
      </c>
      <c r="D292" s="144" t="str">
        <f>VLOOKUP('edt_rapport Garçons'!K127,Clubs!A:B,2,FALSE)</f>
        <v>Mandeure</v>
      </c>
      <c r="E292" s="144">
        <f>'edt_rapport Garçons'!E127</f>
        <v>517</v>
      </c>
      <c r="F292" s="144">
        <f>YEAR('edt_rapport Garçons'!D127)</f>
        <v>1927</v>
      </c>
      <c r="G292" s="144" t="str">
        <f>SUBSTITUTE(IF('edt_rapport Garçons'!L127=0,"",'edt_rapport Garçons'!L127)," ","")</f>
        <v>4E32F</v>
      </c>
      <c r="H292" s="144" t="b">
        <f>ISNA(VLOOKUP(C292,Garçons!$D:$D,1,FALSE))</f>
        <v>0</v>
      </c>
      <c r="I292" s="144" t="str">
        <f t="shared" si="4"/>
        <v/>
      </c>
      <c r="J292" s="144" t="str">
        <f>IF(G292=IF(VLOOKUP(C292,Garçons!$D:$O,12,FALSE)="0","",VLOOKUP(C292,Garçons!$D:$O,12,FALSE)),"","***")</f>
        <v>***</v>
      </c>
      <c r="K292" s="144" t="str">
        <f>IF(D292=VLOOKUP(C292,Garçons!$D:$E,2,FALSE),"","***")</f>
        <v/>
      </c>
    </row>
    <row r="293" spans="1:11" x14ac:dyDescent="0.25">
      <c r="A293" s="146" t="str">
        <f>'edt_rapport Garçons'!C273</f>
        <v>Sylvain</v>
      </c>
      <c r="B293" s="146" t="str">
        <f>'edt_rapport Garçons'!B273</f>
        <v>BRISCHOUX</v>
      </c>
      <c r="C293" s="144" t="str">
        <f>MID('edt_rapport Garçons'!A273,2,LEN('edt_rapport Garçons'!A273)-1)</f>
        <v>259823</v>
      </c>
      <c r="D293" s="144" t="str">
        <f>VLOOKUP('edt_rapport Garçons'!K273,Clubs!A:B,2,FALSE)</f>
        <v>Saint Ferjeux</v>
      </c>
      <c r="E293" s="144">
        <f>'edt_rapport Garçons'!E273</f>
        <v>1148</v>
      </c>
      <c r="F293" s="144">
        <f>YEAR('edt_rapport Garçons'!D273)</f>
        <v>1975</v>
      </c>
      <c r="G293" s="144" t="str">
        <f>SUBSTITUTE(IF('edt_rapport Garçons'!L273=0,"",'edt_rapport Garçons'!L273)," ","")</f>
        <v/>
      </c>
      <c r="H293" s="144" t="b">
        <f>ISNA(VLOOKUP(C293,Garçons!$D:$D,1,FALSE))</f>
        <v>0</v>
      </c>
      <c r="I293" s="144" t="str">
        <f t="shared" si="4"/>
        <v/>
      </c>
      <c r="J293" s="144" t="str">
        <f>IF(G293=IF(VLOOKUP(C293,Garçons!$D:$O,12,FALSE)="0","",VLOOKUP(C293,Garçons!$D:$O,12,FALSE)),"","***")</f>
        <v>***</v>
      </c>
      <c r="K293" s="144" t="str">
        <f>IF(D293=VLOOKUP(C293,Garçons!$D:$E,2,FALSE),"","***")</f>
        <v/>
      </c>
    </row>
    <row r="294" spans="1:11" x14ac:dyDescent="0.25">
      <c r="A294" s="146" t="str">
        <f>'edt_rapport Garçons'!C474</f>
        <v>Dominique</v>
      </c>
      <c r="B294" s="146" t="str">
        <f>'edt_rapport Garçons'!B474</f>
        <v>BLANCHARD</v>
      </c>
      <c r="C294" s="144" t="str">
        <f>MID('edt_rapport Garçons'!A474,2,LEN('edt_rapport Garçons'!A474)-1)</f>
        <v>259845</v>
      </c>
      <c r="D294" s="144" t="str">
        <f>VLOOKUP('edt_rapport Garçons'!K474,Clubs!A:B,2,FALSE)</f>
        <v>Port Vaivre</v>
      </c>
      <c r="E294" s="144">
        <f>'edt_rapport Garçons'!E474</f>
        <v>1553</v>
      </c>
      <c r="F294" s="144">
        <f>YEAR('edt_rapport Garçons'!D474)</f>
        <v>1960</v>
      </c>
      <c r="G294" s="144" t="str">
        <f>SUBSTITUTE(IF('edt_rapport Garçons'!L474=0,"",'edt_rapport Garçons'!L474)," ","")</f>
        <v>1B9C</v>
      </c>
      <c r="H294" s="144" t="b">
        <f>ISNA(VLOOKUP(C294,Garçons!$D:$D,1,FALSE))</f>
        <v>0</v>
      </c>
      <c r="I294" s="144" t="str">
        <f t="shared" si="4"/>
        <v/>
      </c>
      <c r="J294" s="144" t="str">
        <f>IF(G294=IF(VLOOKUP(C294,Garçons!$D:$O,12,FALSE)="0","",VLOOKUP(C294,Garçons!$D:$O,12,FALSE)),"","***")</f>
        <v>***</v>
      </c>
      <c r="K294" s="144" t="str">
        <f>IF(D294=VLOOKUP(C294,Garçons!$D:$E,2,FALSE),"","***")</f>
        <v/>
      </c>
    </row>
    <row r="295" spans="1:11" x14ac:dyDescent="0.25">
      <c r="A295" s="146" t="str">
        <f>'edt_rapport Garçons'!C183</f>
        <v>Vincent</v>
      </c>
      <c r="B295" s="146" t="str">
        <f>'edt_rapport Garçons'!B183</f>
        <v>JACQUES</v>
      </c>
      <c r="C295" s="144" t="str">
        <f>MID('edt_rapport Garçons'!A183,2,LEN('edt_rapport Garçons'!A183)-1)</f>
        <v>259865</v>
      </c>
      <c r="D295" s="144" t="str">
        <f>VLOOKUP('edt_rapport Garçons'!K183,Clubs!A:B,2,FALSE)</f>
        <v>Les Auxons</v>
      </c>
      <c r="E295" s="144">
        <f>'edt_rapport Garçons'!E183</f>
        <v>1094</v>
      </c>
      <c r="F295" s="144">
        <f>YEAR('edt_rapport Garçons'!D183)</f>
        <v>1984</v>
      </c>
      <c r="G295" s="144" t="str">
        <f>SUBSTITUTE(IF('edt_rapport Garçons'!L183=0,"",'edt_rapport Garçons'!L183)," ","")</f>
        <v>52D</v>
      </c>
      <c r="H295" s="144" t="b">
        <f>ISNA(VLOOKUP(C295,Garçons!$D:$D,1,FALSE))</f>
        <v>0</v>
      </c>
      <c r="I295" s="144" t="str">
        <f t="shared" si="4"/>
        <v/>
      </c>
      <c r="J295" s="144" t="str">
        <f>IF(G295=IF(VLOOKUP(C295,Garçons!$D:$O,12,FALSE)="0","",VLOOKUP(C295,Garçons!$D:$O,12,FALSE)),"","***")</f>
        <v>***</v>
      </c>
      <c r="K295" s="144" t="str">
        <f>IF(D295=VLOOKUP(C295,Garçons!$D:$E,2,FALSE),"","***")</f>
        <v/>
      </c>
    </row>
    <row r="296" spans="1:11" x14ac:dyDescent="0.25">
      <c r="A296" s="146" t="str">
        <f>'edt_rapport Garçons'!C181</f>
        <v>Antoine</v>
      </c>
      <c r="B296" s="146" t="str">
        <f>'edt_rapport Garçons'!B181</f>
        <v>BOURQUIN</v>
      </c>
      <c r="C296" s="144" t="str">
        <f>MID('edt_rapport Garçons'!A181,2,LEN('edt_rapport Garçons'!A181)-1)</f>
        <v>259910</v>
      </c>
      <c r="D296" s="144" t="str">
        <f>VLOOKUP('edt_rapport Garçons'!K181,Clubs!A:B,2,FALSE)</f>
        <v>Les Auxons</v>
      </c>
      <c r="E296" s="144">
        <f>'edt_rapport Garçons'!E181</f>
        <v>500</v>
      </c>
      <c r="F296" s="144">
        <f>YEAR('edt_rapport Garçons'!D181)</f>
        <v>1985</v>
      </c>
      <c r="G296" s="144" t="str">
        <f>SUBSTITUTE(IF('edt_rapport Garçons'!L181=0,"",'edt_rapport Garçons'!L181)," ","")</f>
        <v/>
      </c>
      <c r="H296" s="144" t="b">
        <f>ISNA(VLOOKUP(C296,Garçons!$D:$D,1,FALSE))</f>
        <v>0</v>
      </c>
      <c r="I296" s="144" t="str">
        <f t="shared" si="4"/>
        <v/>
      </c>
      <c r="J296" s="144" t="str">
        <f>IF(G296=IF(VLOOKUP(C296,Garçons!$D:$O,12,FALSE)="0","",VLOOKUP(C296,Garçons!$D:$O,12,FALSE)),"","***")</f>
        <v/>
      </c>
      <c r="K296" s="144" t="str">
        <f>IF(D296=VLOOKUP(C296,Garçons!$D:$E,2,FALSE),"","***")</f>
        <v/>
      </c>
    </row>
    <row r="297" spans="1:11" x14ac:dyDescent="0.25">
      <c r="A297" s="146" t="str">
        <f>'edt_rapport Garçons'!C283</f>
        <v>Christopher</v>
      </c>
      <c r="B297" s="146" t="str">
        <f>'edt_rapport Garçons'!B283</f>
        <v>MOGUE</v>
      </c>
      <c r="C297" s="144" t="str">
        <f>MID('edt_rapport Garçons'!A283,2,LEN('edt_rapport Garçons'!A283)-1)</f>
        <v>307295</v>
      </c>
      <c r="D297" s="144" t="str">
        <f>VLOOKUP('edt_rapport Garçons'!K283,Clubs!A:B,2,FALSE)</f>
        <v>Hérimoncourt</v>
      </c>
      <c r="E297" s="144">
        <f>'edt_rapport Garçons'!E283</f>
        <v>911</v>
      </c>
      <c r="F297" s="144">
        <f>YEAR('edt_rapport Garçons'!D283)</f>
        <v>1991</v>
      </c>
      <c r="G297" s="144" t="str">
        <f>SUBSTITUTE(IF('edt_rapport Garçons'!L283=0,"",'edt_rapport Garçons'!L283)," ","")</f>
        <v>15D96E</v>
      </c>
      <c r="H297" s="144" t="b">
        <f>ISNA(VLOOKUP(C297,Garçons!$D:$D,1,FALSE))</f>
        <v>0</v>
      </c>
      <c r="I297" s="144" t="str">
        <f t="shared" si="4"/>
        <v/>
      </c>
      <c r="J297" s="144" t="str">
        <f>IF(G297=IF(VLOOKUP(C297,Garçons!$D:$O,12,FALSE)="0","",VLOOKUP(C297,Garçons!$D:$O,12,FALSE)),"","***")</f>
        <v>***</v>
      </c>
      <c r="K297" s="144" t="str">
        <f>IF(D297=VLOOKUP(C297,Garçons!$D:$E,2,FALSE),"","***")</f>
        <v/>
      </c>
    </row>
    <row r="298" spans="1:11" x14ac:dyDescent="0.25">
      <c r="A298" s="146" t="str">
        <f>'edt_rapport Garçons'!C277</f>
        <v>David</v>
      </c>
      <c r="B298" s="146" t="str">
        <f>'edt_rapport Garçons'!B277</f>
        <v>CAO</v>
      </c>
      <c r="C298" s="144" t="str">
        <f>MID('edt_rapport Garçons'!A277,2,LEN('edt_rapport Garçons'!A277)-1)</f>
        <v>3416670</v>
      </c>
      <c r="D298" s="144" t="str">
        <f>VLOOKUP('edt_rapport Garçons'!K277,Clubs!A:B,2,FALSE)</f>
        <v>Pelousey</v>
      </c>
      <c r="E298" s="144">
        <f>'edt_rapport Garçons'!E277</f>
        <v>908</v>
      </c>
      <c r="F298" s="144">
        <f>YEAR('edt_rapport Garçons'!D277)</f>
        <v>1976</v>
      </c>
      <c r="G298" s="144" t="str">
        <f>SUBSTITUTE(IF('edt_rapport Garçons'!L277=0,"",'edt_rapport Garçons'!L277)," ","")</f>
        <v>70E</v>
      </c>
      <c r="H298" s="144" t="b">
        <f>ISNA(VLOOKUP(C298,Garçons!$D:$D,1,FALSE))</f>
        <v>0</v>
      </c>
      <c r="I298" s="144" t="str">
        <f t="shared" si="4"/>
        <v/>
      </c>
      <c r="J298" s="144" t="str">
        <f>IF(G298=IF(VLOOKUP(C298,Garçons!$D:$O,12,FALSE)="0","",VLOOKUP(C298,Garçons!$D:$O,12,FALSE)),"","***")</f>
        <v>***</v>
      </c>
      <c r="K298" s="144" t="str">
        <f>IF(D298=VLOOKUP(C298,Garçons!$D:$E,2,FALSE),"","***")</f>
        <v/>
      </c>
    </row>
    <row r="299" spans="1:11" x14ac:dyDescent="0.25">
      <c r="A299" s="146" t="str">
        <f>'edt_rapport Garçons'!C371</f>
        <v>Jean louis</v>
      </c>
      <c r="B299" s="146" t="str">
        <f>'edt_rapport Garçons'!B371</f>
        <v>TERRET</v>
      </c>
      <c r="C299" s="144" t="str">
        <f>MID('edt_rapport Garçons'!A371,2,LEN('edt_rapport Garçons'!A371)-1)</f>
        <v>392696</v>
      </c>
      <c r="D299" s="144" t="str">
        <f>VLOOKUP('edt_rapport Garçons'!K371,Clubs!A:B,2,FALSE)</f>
        <v>Dole Foucherans</v>
      </c>
      <c r="E299" s="144">
        <f>'edt_rapport Garçons'!E371</f>
        <v>960</v>
      </c>
      <c r="F299" s="144">
        <f>YEAR('edt_rapport Garçons'!D371)</f>
        <v>1971</v>
      </c>
      <c r="G299" s="144" t="str">
        <f>SUBSTITUTE(IF('edt_rapport Garçons'!L371=0,"",'edt_rapport Garçons'!L371)," ","")</f>
        <v>82D</v>
      </c>
      <c r="H299" s="144" t="b">
        <f>ISNA(VLOOKUP(C299,Garçons!$D:$D,1,FALSE))</f>
        <v>0</v>
      </c>
      <c r="I299" s="144" t="str">
        <f t="shared" si="4"/>
        <v/>
      </c>
      <c r="J299" s="144" t="str">
        <f>IF(G299=IF(VLOOKUP(C299,Garçons!$D:$O,12,FALSE)="0","",VLOOKUP(C299,Garçons!$D:$O,12,FALSE)),"","***")</f>
        <v>***</v>
      </c>
      <c r="K299" s="144" t="str">
        <f>IF(D299=VLOOKUP(C299,Garçons!$D:$E,2,FALSE),"","***")</f>
        <v/>
      </c>
    </row>
    <row r="300" spans="1:11" x14ac:dyDescent="0.25">
      <c r="A300" s="146" t="str">
        <f>'edt_rapport Garçons'!C437</f>
        <v>Michel</v>
      </c>
      <c r="B300" s="146" t="str">
        <f>'edt_rapport Garçons'!B437</f>
        <v>BERGEROT</v>
      </c>
      <c r="C300" s="144" t="str">
        <f>MID('edt_rapport Garçons'!A437,2,LEN('edt_rapport Garçons'!A437)-1)</f>
        <v>392742</v>
      </c>
      <c r="D300" s="144" t="str">
        <f>VLOOKUP('edt_rapport Garçons'!K437,Clubs!A:B,2,FALSE)</f>
        <v>Gray</v>
      </c>
      <c r="E300" s="144">
        <f>'edt_rapport Garçons'!E437</f>
        <v>1007</v>
      </c>
      <c r="F300" s="144">
        <f>YEAR('edt_rapport Garçons'!D437)</f>
        <v>1950</v>
      </c>
      <c r="G300" s="144" t="str">
        <f>SUBSTITUTE(IF('edt_rapport Garçons'!L437=0,"",'edt_rapport Garçons'!L437)," ","")</f>
        <v>93D35E</v>
      </c>
      <c r="H300" s="144" t="b">
        <f>ISNA(VLOOKUP(C300,Garçons!$D:$D,1,FALSE))</f>
        <v>0</v>
      </c>
      <c r="I300" s="144" t="str">
        <f t="shared" si="4"/>
        <v/>
      </c>
      <c r="J300" s="144" t="str">
        <f>IF(G300=IF(VLOOKUP(C300,Garçons!$D:$O,12,FALSE)="0","",VLOOKUP(C300,Garçons!$D:$O,12,FALSE)),"","***")</f>
        <v>***</v>
      </c>
      <c r="K300" s="144" t="str">
        <f>IF(D300=VLOOKUP(C300,Garçons!$D:$E,2,FALSE),"","***")</f>
        <v/>
      </c>
    </row>
    <row r="301" spans="1:11" x14ac:dyDescent="0.25">
      <c r="A301" s="146" t="str">
        <f>'edt_rapport Garçons'!C309</f>
        <v>Franck</v>
      </c>
      <c r="B301" s="146" t="str">
        <f>'edt_rapport Garçons'!B309</f>
        <v>JEANNINGROS</v>
      </c>
      <c r="C301" s="144" t="str">
        <f>MID('edt_rapport Garçons'!A309,2,LEN('edt_rapport Garçons'!A309)-1)</f>
        <v>392788</v>
      </c>
      <c r="D301" s="144" t="str">
        <f>VLOOKUP('edt_rapport Garçons'!K309,Clubs!A:B,2,FALSE)</f>
        <v>AL Lons</v>
      </c>
      <c r="E301" s="144">
        <f>'edt_rapport Garçons'!E309</f>
        <v>999</v>
      </c>
      <c r="F301" s="144">
        <f>YEAR('edt_rapport Garçons'!D309)</f>
        <v>1977</v>
      </c>
      <c r="G301" s="144" t="str">
        <f>SUBSTITUTE(IF('edt_rapport Garçons'!L309=0,"",'edt_rapport Garçons'!L309)," ","")</f>
        <v/>
      </c>
      <c r="H301" s="144" t="b">
        <f>ISNA(VLOOKUP(C301,Garçons!$D:$D,1,FALSE))</f>
        <v>0</v>
      </c>
      <c r="I301" s="144" t="str">
        <f t="shared" si="4"/>
        <v/>
      </c>
      <c r="J301" s="144" t="str">
        <f>IF(G301=IF(VLOOKUP(C301,Garçons!$D:$O,12,FALSE)="0","",VLOOKUP(C301,Garçons!$D:$O,12,FALSE)),"","***")</f>
        <v>***</v>
      </c>
      <c r="K301" s="144" t="str">
        <f>IF(D301=VLOOKUP(C301,Garçons!$D:$E,2,FALSE),"","***")</f>
        <v/>
      </c>
    </row>
    <row r="302" spans="1:11" x14ac:dyDescent="0.25">
      <c r="A302" s="146" t="str">
        <f>'edt_rapport Garçons'!C349</f>
        <v>Guillaume</v>
      </c>
      <c r="B302" s="146" t="str">
        <f>'edt_rapport Garçons'!B349</f>
        <v>VUILLEMIN</v>
      </c>
      <c r="C302" s="144" t="str">
        <f>MID('edt_rapport Garçons'!A349,2,LEN('edt_rapport Garçons'!A349)-1)</f>
        <v>393008</v>
      </c>
      <c r="D302" s="144" t="str">
        <f>VLOOKUP('edt_rapport Garçons'!K349,Clubs!A:B,2,FALSE)</f>
        <v>Vadans</v>
      </c>
      <c r="E302" s="144">
        <f>'edt_rapport Garçons'!E349</f>
        <v>529</v>
      </c>
      <c r="F302" s="144">
        <f>YEAR('edt_rapport Garçons'!D349)</f>
        <v>1983</v>
      </c>
      <c r="G302" s="144" t="str">
        <f>SUBSTITUTE(IF('edt_rapport Garçons'!L349=0,"",'edt_rapport Garçons'!L349)," ","")</f>
        <v/>
      </c>
      <c r="H302" s="144" t="b">
        <f>ISNA(VLOOKUP(C302,Garçons!$D:$D,1,FALSE))</f>
        <v>0</v>
      </c>
      <c r="I302" s="144" t="str">
        <f t="shared" si="4"/>
        <v/>
      </c>
      <c r="J302" s="144" t="str">
        <f>IF(G302=IF(VLOOKUP(C302,Garçons!$D:$O,12,FALSE)="0","",VLOOKUP(C302,Garçons!$D:$O,12,FALSE)),"","***")</f>
        <v>***</v>
      </c>
      <c r="K302" s="144" t="str">
        <f>IF(D302=VLOOKUP(C302,Garçons!$D:$E,2,FALSE),"","***")</f>
        <v/>
      </c>
    </row>
    <row r="303" spans="1:11" x14ac:dyDescent="0.25">
      <c r="A303" s="146" t="str">
        <f>'edt_rapport Garçons'!C351</f>
        <v>Dominique</v>
      </c>
      <c r="B303" s="146" t="str">
        <f>'edt_rapport Garçons'!B351</f>
        <v>BASSET</v>
      </c>
      <c r="C303" s="144" t="str">
        <f>MID('edt_rapport Garçons'!A351,2,LEN('edt_rapport Garçons'!A351)-1)</f>
        <v>393128</v>
      </c>
      <c r="D303" s="144" t="str">
        <f>VLOOKUP('edt_rapport Garçons'!K351,Clubs!A:B,2,FALSE)</f>
        <v>Vercia</v>
      </c>
      <c r="E303" s="144">
        <f>'edt_rapport Garçons'!E351</f>
        <v>930</v>
      </c>
      <c r="F303" s="144">
        <f>YEAR('edt_rapport Garçons'!D351)</f>
        <v>1963</v>
      </c>
      <c r="G303" s="144" t="str">
        <f>SUBSTITUTE(IF('edt_rapport Garçons'!L351=0,"",'edt_rapport Garçons'!L351)," ","")</f>
        <v>51D</v>
      </c>
      <c r="H303" s="144" t="b">
        <f>ISNA(VLOOKUP(C303,Garçons!$D:$D,1,FALSE))</f>
        <v>0</v>
      </c>
      <c r="I303" s="144" t="str">
        <f t="shared" si="4"/>
        <v/>
      </c>
      <c r="J303" s="144" t="str">
        <f>IF(G303=IF(VLOOKUP(C303,Garçons!$D:$O,12,FALSE)="0","",VLOOKUP(C303,Garçons!$D:$O,12,FALSE)),"","***")</f>
        <v>***</v>
      </c>
      <c r="K303" s="144" t="str">
        <f>IF(D303=VLOOKUP(C303,Garçons!$D:$E,2,FALSE),"","***")</f>
        <v/>
      </c>
    </row>
    <row r="304" spans="1:11" x14ac:dyDescent="0.25">
      <c r="A304" s="146" t="str">
        <f>'edt_rapport Garçons'!C389</f>
        <v>Antoine</v>
      </c>
      <c r="B304" s="146" t="str">
        <f>'edt_rapport Garçons'!B389</f>
        <v>GUINAND</v>
      </c>
      <c r="C304" s="144" t="str">
        <f>MID('edt_rapport Garçons'!A389,2,LEN('edt_rapport Garçons'!A389)-1)</f>
        <v>393543</v>
      </c>
      <c r="D304" s="144" t="str">
        <f>VLOOKUP('edt_rapport Garçons'!K389,Clubs!A:B,2,FALSE)</f>
        <v>Mont ss Vaudrey</v>
      </c>
      <c r="E304" s="144">
        <f>'edt_rapport Garçons'!E389</f>
        <v>641</v>
      </c>
      <c r="F304" s="144">
        <f>YEAR('edt_rapport Garçons'!D389)</f>
        <v>1967</v>
      </c>
      <c r="G304" s="144" t="str">
        <f>SUBSTITUTE(IF('edt_rapport Garçons'!L389=0,"",'edt_rapport Garçons'!L389)," ","")</f>
        <v/>
      </c>
      <c r="H304" s="144" t="b">
        <f>ISNA(VLOOKUP(C304,Garçons!$D:$D,1,FALSE))</f>
        <v>0</v>
      </c>
      <c r="I304" s="144" t="str">
        <f t="shared" si="4"/>
        <v/>
      </c>
      <c r="J304" s="144" t="str">
        <f>IF(G304=IF(VLOOKUP(C304,Garçons!$D:$O,12,FALSE)="0","",VLOOKUP(C304,Garçons!$D:$O,12,FALSE)),"","***")</f>
        <v/>
      </c>
      <c r="K304" s="144" t="str">
        <f>IF(D304=VLOOKUP(C304,Garçons!$D:$E,2,FALSE),"","***")</f>
        <v/>
      </c>
    </row>
    <row r="305" spans="1:11" x14ac:dyDescent="0.25">
      <c r="A305" s="146" t="str">
        <f>'edt_rapport Garçons'!C308</f>
        <v>Aurelien</v>
      </c>
      <c r="B305" s="146" t="str">
        <f>'edt_rapport Garçons'!B308</f>
        <v>BOILLOT</v>
      </c>
      <c r="C305" s="144" t="str">
        <f>MID('edt_rapport Garçons'!A308,2,LEN('edt_rapport Garçons'!A308)-1)</f>
        <v>393575</v>
      </c>
      <c r="D305" s="144" t="str">
        <f>VLOOKUP('edt_rapport Garçons'!K308,Clubs!A:B,2,FALSE)</f>
        <v>Longchaumois</v>
      </c>
      <c r="E305" s="144">
        <f>'edt_rapport Garçons'!E308</f>
        <v>1183</v>
      </c>
      <c r="F305" s="144">
        <f>YEAR('edt_rapport Garçons'!D308)</f>
        <v>1994</v>
      </c>
      <c r="G305" s="144" t="str">
        <f>SUBSTITUTE(IF('edt_rapport Garçons'!L308=0,"",'edt_rapport Garçons'!L308)," ","")</f>
        <v>2C50D</v>
      </c>
      <c r="H305" s="144" t="b">
        <f>ISNA(VLOOKUP(C305,Garçons!$D:$D,1,FALSE))</f>
        <v>0</v>
      </c>
      <c r="I305" s="144" t="str">
        <f t="shared" si="4"/>
        <v/>
      </c>
      <c r="J305" s="144" t="str">
        <f>IF(G305=IF(VLOOKUP(C305,Garçons!$D:$O,12,FALSE)="0","",VLOOKUP(C305,Garçons!$D:$O,12,FALSE)),"","***")</f>
        <v>***</v>
      </c>
      <c r="K305" s="144" t="str">
        <f>IF(D305=VLOOKUP(C305,Garçons!$D:$E,2,FALSE),"","***")</f>
        <v/>
      </c>
    </row>
    <row r="306" spans="1:11" x14ac:dyDescent="0.25">
      <c r="A306" s="146" t="str">
        <f>'edt_rapport Garçons'!C361</f>
        <v>Philippe</v>
      </c>
      <c r="B306" s="146" t="str">
        <f>'edt_rapport Garçons'!B361</f>
        <v>GIROD</v>
      </c>
      <c r="C306" s="144" t="str">
        <f>MID('edt_rapport Garçons'!A361,2,LEN('edt_rapport Garçons'!A361)-1)</f>
        <v>393621</v>
      </c>
      <c r="D306" s="144" t="str">
        <f>VLOOKUP('edt_rapport Garçons'!K361,Clubs!A:B,2,FALSE)</f>
        <v>Jura Morez</v>
      </c>
      <c r="E306" s="144">
        <f>'edt_rapport Garçons'!E361</f>
        <v>1276</v>
      </c>
      <c r="F306" s="144">
        <f>YEAR('edt_rapport Garçons'!D361)</f>
        <v>1962</v>
      </c>
      <c r="G306" s="144" t="str">
        <f>SUBSTITUTE(IF('edt_rapport Garçons'!L361=0,"",'edt_rapport Garçons'!L361)," ","")</f>
        <v>14C40D</v>
      </c>
      <c r="H306" s="144" t="b">
        <f>ISNA(VLOOKUP(C306,Garçons!$D:$D,1,FALSE))</f>
        <v>0</v>
      </c>
      <c r="I306" s="144" t="str">
        <f t="shared" si="4"/>
        <v/>
      </c>
      <c r="J306" s="144" t="str">
        <f>IF(G306=IF(VLOOKUP(C306,Garçons!$D:$O,12,FALSE)="0","",VLOOKUP(C306,Garçons!$D:$O,12,FALSE)),"","***")</f>
        <v>***</v>
      </c>
      <c r="K306" s="144" t="str">
        <f>IF(D306=VLOOKUP(C306,Garçons!$D:$E,2,FALSE),"","***")</f>
        <v/>
      </c>
    </row>
    <row r="307" spans="1:11" x14ac:dyDescent="0.25">
      <c r="A307" s="146" t="str">
        <f>'edt_rapport Garçons'!C352</f>
        <v>Luc</v>
      </c>
      <c r="B307" s="146" t="str">
        <f>'edt_rapport Garçons'!B352</f>
        <v>GALLET</v>
      </c>
      <c r="C307" s="144" t="str">
        <f>MID('edt_rapport Garçons'!A352,2,LEN('edt_rapport Garçons'!A352)-1)</f>
        <v>393819</v>
      </c>
      <c r="D307" s="144" t="str">
        <f>VLOOKUP('edt_rapport Garçons'!K352,Clubs!A:B,2,FALSE)</f>
        <v>Vercia</v>
      </c>
      <c r="E307" s="144">
        <f>'edt_rapport Garçons'!E352</f>
        <v>1073</v>
      </c>
      <c r="F307" s="144">
        <f>YEAR('edt_rapport Garçons'!D352)</f>
        <v>1964</v>
      </c>
      <c r="G307" s="144" t="str">
        <f>SUBSTITUTE(IF('edt_rapport Garçons'!L352=0,"",'edt_rapport Garçons'!L352)," ","")</f>
        <v>1C2D</v>
      </c>
      <c r="H307" s="144" t="b">
        <f>ISNA(VLOOKUP(C307,Garçons!$D:$D,1,FALSE))</f>
        <v>0</v>
      </c>
      <c r="I307" s="144" t="str">
        <f t="shared" si="4"/>
        <v/>
      </c>
      <c r="J307" s="144" t="str">
        <f>IF(G307=IF(VLOOKUP(C307,Garçons!$D:$O,12,FALSE)="0","",VLOOKUP(C307,Garçons!$D:$O,12,FALSE)),"","***")</f>
        <v>***</v>
      </c>
      <c r="K307" s="144" t="str">
        <f>IF(D307=VLOOKUP(C307,Garçons!$D:$E,2,FALSE),"","***")</f>
        <v/>
      </c>
    </row>
    <row r="308" spans="1:11" x14ac:dyDescent="0.25">
      <c r="A308" s="146" t="str">
        <f>'edt_rapport Garçons'!C368</f>
        <v>Maxime</v>
      </c>
      <c r="B308" s="146" t="str">
        <f>'edt_rapport Garçons'!B368</f>
        <v>KOHLER</v>
      </c>
      <c r="C308" s="144" t="str">
        <f>MID('edt_rapport Garçons'!A368,2,LEN('edt_rapport Garçons'!A368)-1)</f>
        <v>393952</v>
      </c>
      <c r="D308" s="144" t="str">
        <f>VLOOKUP('edt_rapport Garçons'!K368,Clubs!A:B,2,FALSE)</f>
        <v>Dole Foucherans</v>
      </c>
      <c r="E308" s="144">
        <f>'edt_rapport Garçons'!E368</f>
        <v>1262</v>
      </c>
      <c r="F308" s="144">
        <f>YEAR('edt_rapport Garçons'!D368)</f>
        <v>1989</v>
      </c>
      <c r="G308" s="144" t="str">
        <f>SUBSTITUTE(IF('edt_rapport Garçons'!L368=0,"",'edt_rapport Garçons'!L368)," ","")</f>
        <v>52C80D</v>
      </c>
      <c r="H308" s="144" t="b">
        <f>ISNA(VLOOKUP(C308,Garçons!$D:$D,1,FALSE))</f>
        <v>0</v>
      </c>
      <c r="I308" s="144" t="str">
        <f t="shared" si="4"/>
        <v/>
      </c>
      <c r="J308" s="144" t="str">
        <f>IF(G308=IF(VLOOKUP(C308,Garçons!$D:$O,12,FALSE)="0","",VLOOKUP(C308,Garçons!$D:$O,12,FALSE)),"","***")</f>
        <v>***</v>
      </c>
      <c r="K308" s="144" t="str">
        <f>IF(D308=VLOOKUP(C308,Garçons!$D:$E,2,FALSE),"","***")</f>
        <v/>
      </c>
    </row>
    <row r="309" spans="1:11" x14ac:dyDescent="0.25">
      <c r="A309" s="146" t="str">
        <f>'edt_rapport Garçons'!C312</f>
        <v>Gilles</v>
      </c>
      <c r="B309" s="146" t="str">
        <f>'edt_rapport Garçons'!B312</f>
        <v>VERNET</v>
      </c>
      <c r="C309" s="144" t="str">
        <f>MID('edt_rapport Garçons'!A312,2,LEN('edt_rapport Garçons'!A312)-1)</f>
        <v>394010</v>
      </c>
      <c r="D309" s="144" t="str">
        <f>VLOOKUP('edt_rapport Garçons'!K312,Clubs!A:B,2,FALSE)</f>
        <v>AL Lons</v>
      </c>
      <c r="E309" s="144">
        <f>'edt_rapport Garçons'!E312</f>
        <v>745</v>
      </c>
      <c r="F309" s="144">
        <f>YEAR('edt_rapport Garçons'!D312)</f>
        <v>1961</v>
      </c>
      <c r="G309" s="144" t="str">
        <f>SUBSTITUTE(IF('edt_rapport Garçons'!L312=0,"",'edt_rapport Garçons'!L312)," ","")</f>
        <v>25D60E</v>
      </c>
      <c r="H309" s="144" t="b">
        <f>ISNA(VLOOKUP(C309,Garçons!$D:$D,1,FALSE))</f>
        <v>0</v>
      </c>
      <c r="I309" s="144" t="str">
        <f t="shared" si="4"/>
        <v/>
      </c>
      <c r="J309" s="144" t="str">
        <f>IF(G309=IF(VLOOKUP(C309,Garçons!$D:$O,12,FALSE)="0","",VLOOKUP(C309,Garçons!$D:$O,12,FALSE)),"","***")</f>
        <v>***</v>
      </c>
      <c r="K309" s="144" t="str">
        <f>IF(D309=VLOOKUP(C309,Garçons!$D:$E,2,FALSE),"","***")</f>
        <v/>
      </c>
    </row>
    <row r="310" spans="1:11" x14ac:dyDescent="0.25">
      <c r="A310" s="146" t="str">
        <f>'edt_rapport Garçons'!C339</f>
        <v>Axel</v>
      </c>
      <c r="B310" s="146" t="str">
        <f>'edt_rapport Garçons'!B339</f>
        <v>CATY</v>
      </c>
      <c r="C310" s="144" t="str">
        <f>MID('edt_rapport Garçons'!A339,2,LEN('edt_rapport Garçons'!A339)-1)</f>
        <v>394078</v>
      </c>
      <c r="D310" s="144" t="str">
        <f>VLOOKUP('edt_rapport Garçons'!K339,Clubs!A:B,2,FALSE)</f>
        <v>Gevry</v>
      </c>
      <c r="E310" s="144">
        <f>'edt_rapport Garçons'!E339</f>
        <v>1187</v>
      </c>
      <c r="F310" s="144">
        <f>YEAR('edt_rapport Garçons'!D339)</f>
        <v>1989</v>
      </c>
      <c r="G310" s="144" t="str">
        <f>SUBSTITUTE(IF('edt_rapport Garçons'!L339=0,"",'edt_rapport Garçons'!L339)," ","")</f>
        <v>2C50D</v>
      </c>
      <c r="H310" s="144" t="b">
        <f>ISNA(VLOOKUP(C310,Garçons!$D:$D,1,FALSE))</f>
        <v>0</v>
      </c>
      <c r="I310" s="144" t="str">
        <f t="shared" si="4"/>
        <v/>
      </c>
      <c r="J310" s="144" t="str">
        <f>IF(G310=IF(VLOOKUP(C310,Garçons!$D:$O,12,FALSE)="0","",VLOOKUP(C310,Garçons!$D:$O,12,FALSE)),"","***")</f>
        <v>***</v>
      </c>
      <c r="K310" s="144" t="str">
        <f>IF(D310=VLOOKUP(C310,Garçons!$D:$E,2,FALSE),"","***")</f>
        <v/>
      </c>
    </row>
    <row r="311" spans="1:11" x14ac:dyDescent="0.25">
      <c r="A311" s="146" t="str">
        <f>'edt_rapport Garçons'!C310</f>
        <v>Alexandre</v>
      </c>
      <c r="B311" s="146" t="str">
        <f>'edt_rapport Garçons'!B310</f>
        <v>MUZARD</v>
      </c>
      <c r="C311" s="144" t="str">
        <f>MID('edt_rapport Garçons'!A310,2,LEN('edt_rapport Garçons'!A310)-1)</f>
        <v>394345</v>
      </c>
      <c r="D311" s="144" t="str">
        <f>VLOOKUP('edt_rapport Garçons'!K310,Clubs!A:B,2,FALSE)</f>
        <v>AL Lons</v>
      </c>
      <c r="E311" s="144">
        <f>'edt_rapport Garçons'!E310</f>
        <v>500</v>
      </c>
      <c r="F311" s="144">
        <f>YEAR('edt_rapport Garçons'!D310)</f>
        <v>1992</v>
      </c>
      <c r="G311" s="144" t="str">
        <f>SUBSTITUTE(IF('edt_rapport Garçons'!L310=0,"",'edt_rapport Garçons'!L310)," ","")</f>
        <v/>
      </c>
      <c r="H311" s="144" t="b">
        <f>ISNA(VLOOKUP(C311,Garçons!$D:$D,1,FALSE))</f>
        <v>0</v>
      </c>
      <c r="I311" s="144" t="str">
        <f t="shared" si="4"/>
        <v/>
      </c>
      <c r="J311" s="144" t="str">
        <f>IF(G311=IF(VLOOKUP(C311,Garçons!$D:$O,12,FALSE)="0","",VLOOKUP(C311,Garçons!$D:$O,12,FALSE)),"","***")</f>
        <v>***</v>
      </c>
      <c r="K311" s="144" t="str">
        <f>IF(D311=VLOOKUP(C311,Garçons!$D:$E,2,FALSE),"","***")</f>
        <v/>
      </c>
    </row>
    <row r="312" spans="1:11" x14ac:dyDescent="0.25">
      <c r="A312" s="146" t="str">
        <f>'edt_rapport Garçons'!C319</f>
        <v>Clément</v>
      </c>
      <c r="B312" s="146" t="str">
        <f>'edt_rapport Garçons'!B319</f>
        <v>SEPREZ</v>
      </c>
      <c r="C312" s="144" t="str">
        <f>MID('edt_rapport Garçons'!A319,2,LEN('edt_rapport Garçons'!A319)-1)</f>
        <v>394521</v>
      </c>
      <c r="D312" s="144" t="str">
        <f>VLOOKUP('edt_rapport Garçons'!K319,Clubs!A:B,2,FALSE)</f>
        <v>Mouchard</v>
      </c>
      <c r="E312" s="144">
        <f>'edt_rapport Garçons'!E319</f>
        <v>1148</v>
      </c>
      <c r="F312" s="144">
        <f>YEAR('edt_rapport Garçons'!D319)</f>
        <v>1996</v>
      </c>
      <c r="G312" s="144" t="str">
        <f>SUBSTITUTE(IF('edt_rapport Garçons'!L319=0,"",'edt_rapport Garçons'!L319)," ","")</f>
        <v>15C30D</v>
      </c>
      <c r="H312" s="144" t="b">
        <f>ISNA(VLOOKUP(C312,Garçons!$D:$D,1,FALSE))</f>
        <v>0</v>
      </c>
      <c r="I312" s="144" t="str">
        <f t="shared" si="4"/>
        <v/>
      </c>
      <c r="J312" s="144" t="str">
        <f>IF(G312=IF(VLOOKUP(C312,Garçons!$D:$O,12,FALSE)="0","",VLOOKUP(C312,Garçons!$D:$O,12,FALSE)),"","***")</f>
        <v>***</v>
      </c>
      <c r="K312" s="144" t="str">
        <f>IF(D312=VLOOKUP(C312,Garçons!$D:$E,2,FALSE),"","***")</f>
        <v/>
      </c>
    </row>
    <row r="313" spans="1:11" x14ac:dyDescent="0.25">
      <c r="A313" s="146" t="str">
        <f>'edt_rapport Garçons'!C211</f>
        <v>Zouhir</v>
      </c>
      <c r="B313" s="146" t="str">
        <f>'edt_rapport Garçons'!B211</f>
        <v>NACHI</v>
      </c>
      <c r="C313" s="144" t="str">
        <f>MID('edt_rapport Garçons'!A211,2,LEN('edt_rapport Garçons'!A211)-1)</f>
        <v>394524</v>
      </c>
      <c r="D313" s="144" t="str">
        <f>VLOOKUP('edt_rapport Garçons'!K211,Clubs!A:B,2,FALSE)</f>
        <v>Roche lez Beaupré</v>
      </c>
      <c r="E313" s="144">
        <f>'edt_rapport Garçons'!E211</f>
        <v>844</v>
      </c>
      <c r="F313" s="144">
        <f>YEAR('edt_rapport Garçons'!D211)</f>
        <v>1981</v>
      </c>
      <c r="G313" s="144" t="str">
        <f>SUBSTITUTE(IF('edt_rapport Garçons'!L211=0,"",'edt_rapport Garçons'!L211)," ","")</f>
        <v>2E</v>
      </c>
      <c r="H313" s="144" t="b">
        <f>ISNA(VLOOKUP(C313,Garçons!$D:$D,1,FALSE))</f>
        <v>0</v>
      </c>
      <c r="I313" s="144" t="str">
        <f t="shared" si="4"/>
        <v/>
      </c>
      <c r="J313" s="144" t="str">
        <f>IF(G313=IF(VLOOKUP(C313,Garçons!$D:$O,12,FALSE)="0","",VLOOKUP(C313,Garçons!$D:$O,12,FALSE)),"","***")</f>
        <v>***</v>
      </c>
      <c r="K313" s="144" t="str">
        <f>IF(D313=VLOOKUP(C313,Garçons!$D:$E,2,FALSE),"","***")</f>
        <v/>
      </c>
    </row>
    <row r="314" spans="1:11" x14ac:dyDescent="0.25">
      <c r="A314" s="146" t="str">
        <f>'edt_rapport Garçons'!C358</f>
        <v>Alexis</v>
      </c>
      <c r="B314" s="146" t="str">
        <f>'edt_rapport Garçons'!B358</f>
        <v>GIROD</v>
      </c>
      <c r="C314" s="144" t="str">
        <f>MID('edt_rapport Garçons'!A358,2,LEN('edt_rapport Garçons'!A358)-1)</f>
        <v>394556</v>
      </c>
      <c r="D314" s="144" t="str">
        <f>VLOOKUP('edt_rapport Garçons'!K358,Clubs!A:B,2,FALSE)</f>
        <v>Jura Morez</v>
      </c>
      <c r="E314" s="144">
        <f>'edt_rapport Garçons'!E358</f>
        <v>1558</v>
      </c>
      <c r="F314" s="144">
        <f>YEAR('edt_rapport Garçons'!D358)</f>
        <v>1999</v>
      </c>
      <c r="G314" s="144" t="str">
        <f>SUBSTITUTE(IF('edt_rapport Garçons'!L358=0,"",'edt_rapport Garçons'!L358)," ","")</f>
        <v>6C50D</v>
      </c>
      <c r="H314" s="144" t="b">
        <f>ISNA(VLOOKUP(C314,Garçons!$D:$D,1,FALSE))</f>
        <v>0</v>
      </c>
      <c r="I314" s="144" t="str">
        <f t="shared" si="4"/>
        <v/>
      </c>
      <c r="J314" s="144" t="str">
        <f>IF(G314=IF(VLOOKUP(C314,Garçons!$D:$O,12,FALSE)="0","",VLOOKUP(C314,Garçons!$D:$O,12,FALSE)),"","***")</f>
        <v>***</v>
      </c>
      <c r="K314" s="144" t="str">
        <f>IF(D314=VLOOKUP(C314,Garçons!$D:$E,2,FALSE),"","***")</f>
        <v/>
      </c>
    </row>
    <row r="315" spans="1:11" x14ac:dyDescent="0.25">
      <c r="A315" s="146" t="str">
        <f>'edt_rapport Garçons'!C330</f>
        <v>Laurent</v>
      </c>
      <c r="B315" s="146" t="str">
        <f>'edt_rapport Garçons'!B330</f>
        <v>GAUDILLAT</v>
      </c>
      <c r="C315" s="144" t="str">
        <f>MID('edt_rapport Garçons'!A330,2,LEN('edt_rapport Garçons'!A330)-1)</f>
        <v>394708</v>
      </c>
      <c r="D315" s="144" t="str">
        <f>VLOOKUP('edt_rapport Garçons'!K330,Clubs!A:B,2,FALSE)</f>
        <v>Esp. Lons</v>
      </c>
      <c r="E315" s="144">
        <f>'edt_rapport Garçons'!E330</f>
        <v>1115</v>
      </c>
      <c r="F315" s="144">
        <f>YEAR('edt_rapport Garçons'!D330)</f>
        <v>1965</v>
      </c>
      <c r="G315" s="144" t="str">
        <f>SUBSTITUTE(IF('edt_rapport Garçons'!L330=0,"",'edt_rapport Garçons'!L330)," ","")</f>
        <v>66D</v>
      </c>
      <c r="H315" s="144" t="b">
        <f>ISNA(VLOOKUP(C315,Garçons!$D:$D,1,FALSE))</f>
        <v>0</v>
      </c>
      <c r="I315" s="144" t="str">
        <f t="shared" si="4"/>
        <v/>
      </c>
      <c r="J315" s="144" t="str">
        <f>IF(G315=IF(VLOOKUP(C315,Garçons!$D:$O,12,FALSE)="0","",VLOOKUP(C315,Garçons!$D:$O,12,FALSE)),"","***")</f>
        <v>***</v>
      </c>
      <c r="K315" s="144" t="str">
        <f>IF(D315=VLOOKUP(C315,Garçons!$D:$E,2,FALSE),"","***")</f>
        <v/>
      </c>
    </row>
    <row r="316" spans="1:11" x14ac:dyDescent="0.25">
      <c r="A316" s="146" t="str">
        <f>'edt_rapport Garçons'!C354</f>
        <v>Sébastien</v>
      </c>
      <c r="B316" s="146" t="str">
        <f>'edt_rapport Garçons'!B354</f>
        <v>VERRAND</v>
      </c>
      <c r="C316" s="144" t="str">
        <f>MID('edt_rapport Garçons'!A354,2,LEN('edt_rapport Garçons'!A354)-1)</f>
        <v>394954</v>
      </c>
      <c r="D316" s="144" t="str">
        <f>VLOOKUP('edt_rapport Garçons'!K354,Clubs!A:B,2,FALSE)</f>
        <v>Andelot Sirod</v>
      </c>
      <c r="E316" s="144">
        <f>'edt_rapport Garçons'!E354</f>
        <v>1083</v>
      </c>
      <c r="F316" s="144">
        <f>YEAR('edt_rapport Garçons'!D354)</f>
        <v>1983</v>
      </c>
      <c r="G316" s="144" t="str">
        <f>SUBSTITUTE(IF('edt_rapport Garçons'!L354=0,"",'edt_rapport Garçons'!L354)," ","")</f>
        <v/>
      </c>
      <c r="H316" s="144" t="b">
        <f>ISNA(VLOOKUP(C316,Garçons!$D:$D,1,FALSE))</f>
        <v>0</v>
      </c>
      <c r="I316" s="144" t="str">
        <f t="shared" si="4"/>
        <v/>
      </c>
      <c r="J316" s="144" t="str">
        <f>IF(G316=IF(VLOOKUP(C316,Garçons!$D:$O,12,FALSE)="0","",VLOOKUP(C316,Garçons!$D:$O,12,FALSE)),"","***")</f>
        <v/>
      </c>
      <c r="K316" s="144" t="str">
        <f>IF(D316=VLOOKUP(C316,Garçons!$D:$E,2,FALSE),"","***")</f>
        <v/>
      </c>
    </row>
    <row r="317" spans="1:11" x14ac:dyDescent="0.25">
      <c r="A317" s="146" t="str">
        <f>'edt_rapport Garçons'!C326</f>
        <v>Alexis</v>
      </c>
      <c r="B317" s="146" t="str">
        <f>'edt_rapport Garçons'!B326</f>
        <v>RATTE</v>
      </c>
      <c r="C317" s="144" t="str">
        <f>MID('edt_rapport Garçons'!A326,2,LEN('edt_rapport Garçons'!A326)-1)</f>
        <v>394994</v>
      </c>
      <c r="D317" s="144" t="str">
        <f>VLOOKUP('edt_rapport Garçons'!K326,Clubs!A:B,2,FALSE)</f>
        <v>Esp. Lons</v>
      </c>
      <c r="E317" s="144">
        <f>'edt_rapport Garçons'!E326</f>
        <v>658</v>
      </c>
      <c r="F317" s="144">
        <f>YEAR('edt_rapport Garçons'!D326)</f>
        <v>2000</v>
      </c>
      <c r="G317" s="144" t="str">
        <f>SUBSTITUTE(IF('edt_rapport Garçons'!L326=0,"",'edt_rapport Garçons'!L326)," ","")</f>
        <v>4E80F</v>
      </c>
      <c r="H317" s="144" t="b">
        <f>ISNA(VLOOKUP(C317,Garçons!$D:$D,1,FALSE))</f>
        <v>0</v>
      </c>
      <c r="I317" s="144" t="str">
        <f t="shared" si="4"/>
        <v/>
      </c>
      <c r="J317" s="144" t="str">
        <f>IF(G317=IF(VLOOKUP(C317,Garçons!$D:$O,12,FALSE)="0","",VLOOKUP(C317,Garçons!$D:$O,12,FALSE)),"","***")</f>
        <v>***</v>
      </c>
      <c r="K317" s="144" t="str">
        <f>IF(D317=VLOOKUP(C317,Garçons!$D:$E,2,FALSE),"","***")</f>
        <v/>
      </c>
    </row>
    <row r="318" spans="1:11" x14ac:dyDescent="0.25">
      <c r="A318" s="146" t="str">
        <f>'edt_rapport Garçons'!C307</f>
        <v>Pierre</v>
      </c>
      <c r="B318" s="146" t="str">
        <f>'edt_rapport Garçons'!B307</f>
        <v>SALIN</v>
      </c>
      <c r="C318" s="144" t="str">
        <f>MID('edt_rapport Garçons'!A307,2,LEN('edt_rapport Garçons'!A307)-1)</f>
        <v>395295</v>
      </c>
      <c r="D318" s="144" t="str">
        <f>VLOOKUP('edt_rapport Garçons'!K307,Clubs!A:B,2,FALSE)</f>
        <v>Longchaumois</v>
      </c>
      <c r="E318" s="144">
        <f>'edt_rapport Garçons'!E307</f>
        <v>760</v>
      </c>
      <c r="F318" s="144">
        <f>YEAR('edt_rapport Garçons'!D307)</f>
        <v>1999</v>
      </c>
      <c r="G318" s="144" t="str">
        <f>SUBSTITUTE(IF('edt_rapport Garçons'!L307=0,"",'edt_rapport Garçons'!L307)," ","")</f>
        <v>1D55E</v>
      </c>
      <c r="H318" s="144" t="b">
        <f>ISNA(VLOOKUP(C318,Garçons!$D:$D,1,FALSE))</f>
        <v>0</v>
      </c>
      <c r="I318" s="144" t="str">
        <f t="shared" si="4"/>
        <v/>
      </c>
      <c r="J318" s="144" t="str">
        <f>IF(G318=IF(VLOOKUP(C318,Garçons!$D:$O,12,FALSE)="0","",VLOOKUP(C318,Garçons!$D:$O,12,FALSE)),"","***")</f>
        <v>***</v>
      </c>
      <c r="K318" s="144" t="str">
        <f>IF(D318=VLOOKUP(C318,Garçons!$D:$E,2,FALSE),"","***")</f>
        <v/>
      </c>
    </row>
    <row r="319" spans="1:11" x14ac:dyDescent="0.25">
      <c r="A319" s="146" t="str">
        <f>'edt_rapport Garçons'!C369</f>
        <v>Gurvan</v>
      </c>
      <c r="B319" s="146" t="str">
        <f>'edt_rapport Garçons'!B369</f>
        <v>MARCHAL</v>
      </c>
      <c r="C319" s="144" t="str">
        <f>MID('edt_rapport Garçons'!A369,2,LEN('edt_rapport Garçons'!A369)-1)</f>
        <v>395299</v>
      </c>
      <c r="D319" s="144" t="str">
        <f>VLOOKUP('edt_rapport Garçons'!K369,Clubs!A:B,2,FALSE)</f>
        <v>Dole Foucherans</v>
      </c>
      <c r="E319" s="144">
        <f>'edt_rapport Garçons'!E369</f>
        <v>992</v>
      </c>
      <c r="F319" s="144">
        <f>YEAR('edt_rapport Garçons'!D369)</f>
        <v>1995</v>
      </c>
      <c r="G319" s="144" t="str">
        <f>SUBSTITUTE(IF('edt_rapport Garçons'!L369=0,"",'edt_rapport Garçons'!L369)," ","")</f>
        <v>89D</v>
      </c>
      <c r="H319" s="144" t="b">
        <f>ISNA(VLOOKUP(C319,Garçons!$D:$D,1,FALSE))</f>
        <v>0</v>
      </c>
      <c r="I319" s="144" t="str">
        <f t="shared" si="4"/>
        <v/>
      </c>
      <c r="J319" s="144" t="str">
        <f>IF(G319=IF(VLOOKUP(C319,Garçons!$D:$O,12,FALSE)="0","",VLOOKUP(C319,Garçons!$D:$O,12,FALSE)),"","***")</f>
        <v>***</v>
      </c>
      <c r="K319" s="144" t="str">
        <f>IF(D319=VLOOKUP(C319,Garçons!$D:$E,2,FALSE),"","***")</f>
        <v/>
      </c>
    </row>
    <row r="320" spans="1:11" x14ac:dyDescent="0.25">
      <c r="A320" s="146" t="str">
        <f>'edt_rapport Garçons'!C373</f>
        <v>Clément</v>
      </c>
      <c r="B320" s="146" t="str">
        <f>'edt_rapport Garçons'!B373</f>
        <v>DOURIAUD</v>
      </c>
      <c r="C320" s="144" t="str">
        <f>MID('edt_rapport Garçons'!A373,2,LEN('edt_rapport Garçons'!A373)-1)</f>
        <v>395337</v>
      </c>
      <c r="D320" s="144" t="str">
        <f>VLOOKUP('edt_rapport Garçons'!K373,Clubs!A:B,2,FALSE)</f>
        <v>Conliège</v>
      </c>
      <c r="E320" s="144">
        <f>'edt_rapport Garçons'!E373</f>
        <v>598</v>
      </c>
      <c r="F320" s="144">
        <f>YEAR('edt_rapport Garçons'!D373)</f>
        <v>2000</v>
      </c>
      <c r="G320" s="144" t="str">
        <f>SUBSTITUTE(IF('edt_rapport Garçons'!L373=0,"",'edt_rapport Garçons'!L373)," ","")</f>
        <v>5E60F</v>
      </c>
      <c r="H320" s="144" t="b">
        <f>ISNA(VLOOKUP(C320,Garçons!$D:$D,1,FALSE))</f>
        <v>0</v>
      </c>
      <c r="I320" s="144" t="str">
        <f t="shared" si="4"/>
        <v/>
      </c>
      <c r="J320" s="144" t="str">
        <f>IF(G320=IF(VLOOKUP(C320,Garçons!$D:$O,12,FALSE)="0","",VLOOKUP(C320,Garçons!$D:$O,12,FALSE)),"","***")</f>
        <v>***</v>
      </c>
      <c r="K320" s="144" t="str">
        <f>IF(D320=VLOOKUP(C320,Garçons!$D:$E,2,FALSE),"","***")</f>
        <v/>
      </c>
    </row>
    <row r="321" spans="1:11" x14ac:dyDescent="0.25">
      <c r="A321" s="146" t="str">
        <f>'edt_rapport Garçons'!C306</f>
        <v>Loïc</v>
      </c>
      <c r="B321" s="146" t="str">
        <f>'edt_rapport Garçons'!B306</f>
        <v>SALIN</v>
      </c>
      <c r="C321" s="144" t="str">
        <f>MID('edt_rapport Garçons'!A306,2,LEN('edt_rapport Garçons'!A306)-1)</f>
        <v>395477</v>
      </c>
      <c r="D321" s="144" t="str">
        <f>VLOOKUP('edt_rapport Garçons'!K306,Clubs!A:B,2,FALSE)</f>
        <v>Longchaumois</v>
      </c>
      <c r="E321" s="144">
        <f>'edt_rapport Garçons'!E306</f>
        <v>711</v>
      </c>
      <c r="F321" s="144">
        <f>YEAR('edt_rapport Garçons'!D306)</f>
        <v>2002</v>
      </c>
      <c r="G321" s="144" t="str">
        <f>SUBSTITUTE(IF('edt_rapport Garçons'!L306=0,"",'edt_rapport Garçons'!L306)," ","")</f>
        <v>24F60G</v>
      </c>
      <c r="H321" s="144" t="b">
        <f>ISNA(VLOOKUP(C321,Garçons!$D:$D,1,FALSE))</f>
        <v>0</v>
      </c>
      <c r="I321" s="144" t="str">
        <f t="shared" si="4"/>
        <v/>
      </c>
      <c r="J321" s="144" t="str">
        <f>IF(G321=IF(VLOOKUP(C321,Garçons!$D:$O,12,FALSE)="0","",VLOOKUP(C321,Garçons!$D:$O,12,FALSE)),"","***")</f>
        <v>***</v>
      </c>
      <c r="K321" s="144" t="str">
        <f>IF(D321=VLOOKUP(C321,Garçons!$D:$E,2,FALSE),"","***")</f>
        <v/>
      </c>
    </row>
    <row r="322" spans="1:11" x14ac:dyDescent="0.25">
      <c r="A322" s="146" t="str">
        <f>'edt_rapport Garçons'!C386</f>
        <v>Johan</v>
      </c>
      <c r="B322" s="146" t="str">
        <f>'edt_rapport Garçons'!B386</f>
        <v>VERMOT GAUCHY</v>
      </c>
      <c r="C322" s="144" t="str">
        <f>MID('edt_rapport Garçons'!A386,2,LEN('edt_rapport Garçons'!A386)-1)</f>
        <v>395538</v>
      </c>
      <c r="D322" s="144" t="str">
        <f>VLOOKUP('edt_rapport Garçons'!K386,Clubs!A:B,2,FALSE)</f>
        <v>Mont ss Vaudrey</v>
      </c>
      <c r="E322" s="144">
        <f>'edt_rapport Garçons'!E386</f>
        <v>513</v>
      </c>
      <c r="F322" s="144">
        <f>YEAR('edt_rapport Garçons'!D386)</f>
        <v>1999</v>
      </c>
      <c r="G322" s="144" t="str">
        <f>SUBSTITUTE(IF('edt_rapport Garçons'!L386=0,"",'edt_rapport Garçons'!L386)," ","")</f>
        <v/>
      </c>
      <c r="H322" s="144" t="b">
        <f>ISNA(VLOOKUP(C322,Garçons!$D:$D,1,FALSE))</f>
        <v>0</v>
      </c>
      <c r="I322" s="144" t="str">
        <f t="shared" ref="I322:I385" si="5">IF(C322=C321,"***","")</f>
        <v/>
      </c>
      <c r="J322" s="144" t="str">
        <f>IF(G322=IF(VLOOKUP(C322,Garçons!$D:$O,12,FALSE)="0","",VLOOKUP(C322,Garçons!$D:$O,12,FALSE)),"","***")</f>
        <v>***</v>
      </c>
      <c r="K322" s="144" t="str">
        <f>IF(D322=VLOOKUP(C322,Garçons!$D:$E,2,FALSE),"","***")</f>
        <v/>
      </c>
    </row>
    <row r="323" spans="1:11" x14ac:dyDescent="0.25">
      <c r="A323" s="146" t="str">
        <f>'edt_rapport Garçons'!C355</f>
        <v>Miaro</v>
      </c>
      <c r="B323" s="146" t="str">
        <f>'edt_rapport Garçons'!B355</f>
        <v>NY TSIMIKORO</v>
      </c>
      <c r="C323" s="144" t="str">
        <f>MID('edt_rapport Garçons'!A355,2,LEN('edt_rapport Garçons'!A355)-1)</f>
        <v>395592</v>
      </c>
      <c r="D323" s="144" t="str">
        <f>VLOOKUP('edt_rapport Garçons'!K355,Clubs!A:B,2,FALSE)</f>
        <v>Jura Morez</v>
      </c>
      <c r="E323" s="144">
        <f>'edt_rapport Garçons'!E355</f>
        <v>1361</v>
      </c>
      <c r="F323" s="144">
        <f>YEAR('edt_rapport Garçons'!D355)</f>
        <v>2003</v>
      </c>
      <c r="G323" s="144" t="str">
        <f>SUBSTITUTE(IF('edt_rapport Garçons'!L355=0,"",'edt_rapport Garçons'!L355)," ","")</f>
        <v>1D31E</v>
      </c>
      <c r="H323" s="144" t="b">
        <f>ISNA(VLOOKUP(C323,Garçons!$D:$D,1,FALSE))</f>
        <v>0</v>
      </c>
      <c r="I323" s="144" t="str">
        <f t="shared" si="5"/>
        <v/>
      </c>
      <c r="J323" s="144" t="str">
        <f>IF(G323=IF(VLOOKUP(C323,Garçons!$D:$O,12,FALSE)="0","",VLOOKUP(C323,Garçons!$D:$O,12,FALSE)),"","***")</f>
        <v>***</v>
      </c>
      <c r="K323" s="144" t="str">
        <f>IF(D323=VLOOKUP(C323,Garçons!$D:$E,2,FALSE),"","***")</f>
        <v/>
      </c>
    </row>
    <row r="324" spans="1:11" x14ac:dyDescent="0.25">
      <c r="A324" s="146" t="str">
        <f>'edt_rapport Garçons'!C335</f>
        <v>Victor</v>
      </c>
      <c r="B324" s="146" t="str">
        <f>'edt_rapport Garçons'!B335</f>
        <v>PICARD</v>
      </c>
      <c r="C324" s="144" t="str">
        <f>MID('edt_rapport Garçons'!A335,2,LEN('edt_rapport Garçons'!A335)-1)</f>
        <v>395648</v>
      </c>
      <c r="D324" s="144" t="str">
        <f>VLOOKUP('edt_rapport Garçons'!K335,Clubs!A:B,2,FALSE)</f>
        <v>MJC Dole</v>
      </c>
      <c r="E324" s="144">
        <f>'edt_rapport Garçons'!E335</f>
        <v>500</v>
      </c>
      <c r="F324" s="144">
        <f>YEAR('edt_rapport Garçons'!D335)</f>
        <v>2003</v>
      </c>
      <c r="G324" s="144" t="str">
        <f>SUBSTITUTE(IF('edt_rapport Garçons'!L335=0,"",'edt_rapport Garçons'!L335)," ","")</f>
        <v/>
      </c>
      <c r="H324" s="144" t="b">
        <f>ISNA(VLOOKUP(C324,Garçons!$D:$D,1,FALSE))</f>
        <v>0</v>
      </c>
      <c r="I324" s="144" t="str">
        <f t="shared" si="5"/>
        <v/>
      </c>
      <c r="J324" s="144" t="str">
        <f>IF(G324=IF(VLOOKUP(C324,Garçons!$D:$O,12,FALSE)="0","",VLOOKUP(C324,Garçons!$D:$O,12,FALSE)),"","***")</f>
        <v>***</v>
      </c>
      <c r="K324" s="144" t="str">
        <f>IF(D324=VLOOKUP(C324,Garçons!$D:$E,2,FALSE),"","***")</f>
        <v/>
      </c>
    </row>
    <row r="325" spans="1:11" x14ac:dyDescent="0.25">
      <c r="A325" s="146" t="str">
        <f>'edt_rapport Garçons'!C366</f>
        <v>Sacha</v>
      </c>
      <c r="B325" s="146" t="str">
        <f>'edt_rapport Garçons'!B366</f>
        <v>BONNIN</v>
      </c>
      <c r="C325" s="144" t="str">
        <f>MID('edt_rapport Garçons'!A366,2,LEN('edt_rapport Garçons'!A366)-1)</f>
        <v>395741</v>
      </c>
      <c r="D325" s="144" t="str">
        <f>VLOOKUP('edt_rapport Garçons'!K366,Clubs!A:B,2,FALSE)</f>
        <v>Dole Foucherans</v>
      </c>
      <c r="E325" s="144">
        <f>'edt_rapport Garçons'!E366</f>
        <v>1317</v>
      </c>
      <c r="F325" s="144">
        <f>YEAR('edt_rapport Garçons'!D366)</f>
        <v>1999</v>
      </c>
      <c r="G325" s="144" t="str">
        <f>SUBSTITUTE(IF('edt_rapport Garçons'!L366=0,"",'edt_rapport Garçons'!L366)," ","")</f>
        <v>1C30D</v>
      </c>
      <c r="H325" s="144" t="b">
        <f>ISNA(VLOOKUP(C325,Garçons!$D:$D,1,FALSE))</f>
        <v>0</v>
      </c>
      <c r="I325" s="144" t="str">
        <f t="shared" si="5"/>
        <v/>
      </c>
      <c r="J325" s="144" t="str">
        <f>IF(G325=IF(VLOOKUP(C325,Garçons!$D:$O,12,FALSE)="0","",VLOOKUP(C325,Garçons!$D:$O,12,FALSE)),"","***")</f>
        <v>***</v>
      </c>
      <c r="K325" s="144" t="str">
        <f>IF(D325=VLOOKUP(C325,Garçons!$D:$E,2,FALSE),"","***")</f>
        <v/>
      </c>
    </row>
    <row r="326" spans="1:11" x14ac:dyDescent="0.25">
      <c r="A326" s="146" t="str">
        <f>'edt_rapport Garçons'!C328</f>
        <v>Pierre</v>
      </c>
      <c r="B326" s="146" t="str">
        <f>'edt_rapport Garçons'!B328</f>
        <v>MICHELIN</v>
      </c>
      <c r="C326" s="144" t="str">
        <f>MID('edt_rapport Garçons'!A328,2,LEN('edt_rapport Garçons'!A328)-1)</f>
        <v>395746</v>
      </c>
      <c r="D326" s="144" t="str">
        <f>VLOOKUP('edt_rapport Garçons'!K328,Clubs!A:B,2,FALSE)</f>
        <v>Esp. Lons</v>
      </c>
      <c r="E326" s="144">
        <f>'edt_rapport Garçons'!E328</f>
        <v>1197</v>
      </c>
      <c r="F326" s="144">
        <f>YEAR('edt_rapport Garçons'!D328)</f>
        <v>1999</v>
      </c>
      <c r="G326" s="144" t="str">
        <f>SUBSTITUTE(IF('edt_rapport Garçons'!L328=0,"",'edt_rapport Garçons'!L328)," ","")</f>
        <v>21D80E</v>
      </c>
      <c r="H326" s="144" t="b">
        <f>ISNA(VLOOKUP(C326,Garçons!$D:$D,1,FALSE))</f>
        <v>0</v>
      </c>
      <c r="I326" s="144" t="str">
        <f t="shared" si="5"/>
        <v/>
      </c>
      <c r="J326" s="144" t="str">
        <f>IF(G326=IF(VLOOKUP(C326,Garçons!$D:$O,12,FALSE)="0","",VLOOKUP(C326,Garçons!$D:$O,12,FALSE)),"","***")</f>
        <v>***</v>
      </c>
      <c r="K326" s="144" t="str">
        <f>IF(D326=VLOOKUP(C326,Garçons!$D:$E,2,FALSE),"","***")</f>
        <v/>
      </c>
    </row>
    <row r="327" spans="1:11" x14ac:dyDescent="0.25">
      <c r="A327" s="146" t="str">
        <f>'edt_rapport Garçons'!C367</f>
        <v>Maxence</v>
      </c>
      <c r="B327" s="146" t="str">
        <f>'edt_rapport Garçons'!B367</f>
        <v>BATAILLARD</v>
      </c>
      <c r="C327" s="144" t="str">
        <f>MID('edt_rapport Garçons'!A367,2,LEN('edt_rapport Garçons'!A367)-1)</f>
        <v>395749</v>
      </c>
      <c r="D327" s="144" t="str">
        <f>VLOOKUP('edt_rapport Garçons'!K367,Clubs!A:B,2,FALSE)</f>
        <v>Dole Foucherans</v>
      </c>
      <c r="E327" s="144">
        <f>'edt_rapport Garçons'!E367</f>
        <v>680</v>
      </c>
      <c r="F327" s="144">
        <f>YEAR('edt_rapport Garçons'!D367)</f>
        <v>1998</v>
      </c>
      <c r="G327" s="144" t="str">
        <f>SUBSTITUTE(IF('edt_rapport Garçons'!L367=0,"",'edt_rapport Garçons'!L367)," ","")</f>
        <v>90E</v>
      </c>
      <c r="H327" s="144" t="b">
        <f>ISNA(VLOOKUP(C327,Garçons!$D:$D,1,FALSE))</f>
        <v>0</v>
      </c>
      <c r="I327" s="144" t="str">
        <f t="shared" si="5"/>
        <v/>
      </c>
      <c r="J327" s="144" t="str">
        <f>IF(G327=IF(VLOOKUP(C327,Garçons!$D:$O,12,FALSE)="0","",VLOOKUP(C327,Garçons!$D:$O,12,FALSE)),"","***")</f>
        <v>***</v>
      </c>
      <c r="K327" s="144" t="str">
        <f>IF(D327=VLOOKUP(C327,Garçons!$D:$E,2,FALSE),"","***")</f>
        <v/>
      </c>
    </row>
    <row r="328" spans="1:11" x14ac:dyDescent="0.25">
      <c r="A328" s="146" t="str">
        <f>'edt_rapport Garçons'!C382</f>
        <v>Ihlan</v>
      </c>
      <c r="B328" s="146" t="str">
        <f>'edt_rapport Garçons'!B382</f>
        <v>CONSIDERE-BARANTON</v>
      </c>
      <c r="C328" s="144" t="str">
        <f>MID('edt_rapport Garçons'!A382,2,LEN('edt_rapport Garçons'!A382)-1)</f>
        <v>395764</v>
      </c>
      <c r="D328" s="144" t="str">
        <f>VLOOKUP('edt_rapport Garçons'!K382,Clubs!A:B,2,FALSE)</f>
        <v>Mont ss Vaudrey</v>
      </c>
      <c r="E328" s="144">
        <f>'edt_rapport Garçons'!E382</f>
        <v>500</v>
      </c>
      <c r="F328" s="144">
        <f>YEAR('edt_rapport Garçons'!D382)</f>
        <v>2002</v>
      </c>
      <c r="G328" s="144" t="str">
        <f>SUBSTITUTE(IF('edt_rapport Garçons'!L382=0,"",'edt_rapport Garçons'!L382)," ","")</f>
        <v/>
      </c>
      <c r="H328" s="144" t="b">
        <f>ISNA(VLOOKUP(C328,Garçons!$D:$D,1,FALSE))</f>
        <v>0</v>
      </c>
      <c r="I328" s="144" t="str">
        <f t="shared" si="5"/>
        <v/>
      </c>
      <c r="J328" s="144" t="str">
        <f>IF(G328=IF(VLOOKUP(C328,Garçons!$D:$O,12,FALSE)="0","",VLOOKUP(C328,Garçons!$D:$O,12,FALSE)),"","***")</f>
        <v>***</v>
      </c>
      <c r="K328" s="144" t="str">
        <f>IF(D328=VLOOKUP(C328,Garçons!$D:$E,2,FALSE),"","***")</f>
        <v/>
      </c>
    </row>
    <row r="329" spans="1:11" x14ac:dyDescent="0.25">
      <c r="A329" s="146" t="str">
        <f>'edt_rapport Garçons'!C381</f>
        <v>Thibaud</v>
      </c>
      <c r="B329" s="146" t="str">
        <f>'edt_rapport Garçons'!B381</f>
        <v>CONSIDERE-BARANTON</v>
      </c>
      <c r="C329" s="144" t="str">
        <f>MID('edt_rapport Garçons'!A381,2,LEN('edt_rapport Garçons'!A381)-1)</f>
        <v>395765</v>
      </c>
      <c r="D329" s="144" t="str">
        <f>VLOOKUP('edt_rapport Garçons'!K381,Clubs!A:B,2,FALSE)</f>
        <v>Mont ss Vaudrey</v>
      </c>
      <c r="E329" s="144">
        <f>'edt_rapport Garçons'!E381</f>
        <v>500</v>
      </c>
      <c r="F329" s="144">
        <f>YEAR('edt_rapport Garçons'!D381)</f>
        <v>2002</v>
      </c>
      <c r="G329" s="144" t="str">
        <f>SUBSTITUTE(IF('edt_rapport Garçons'!L381=0,"",'edt_rapport Garçons'!L381)," ","")</f>
        <v/>
      </c>
      <c r="H329" s="144" t="b">
        <f>ISNA(VLOOKUP(C329,Garçons!$D:$D,1,FALSE))</f>
        <v>0</v>
      </c>
      <c r="I329" s="144" t="str">
        <f t="shared" si="5"/>
        <v/>
      </c>
      <c r="J329" s="144" t="str">
        <f>IF(G329=IF(VLOOKUP(C329,Garçons!$D:$O,12,FALSE)="0","",VLOOKUP(C329,Garçons!$D:$O,12,FALSE)),"","***")</f>
        <v>***</v>
      </c>
      <c r="K329" s="144" t="str">
        <f>IF(D329=VLOOKUP(C329,Garçons!$D:$E,2,FALSE),"","***")</f>
        <v/>
      </c>
    </row>
    <row r="330" spans="1:11" x14ac:dyDescent="0.25">
      <c r="A330" s="146" t="str">
        <f>'edt_rapport Garçons'!C337</f>
        <v>Paul</v>
      </c>
      <c r="B330" s="146" t="str">
        <f>'edt_rapport Garçons'!B337</f>
        <v>COURTALIN</v>
      </c>
      <c r="C330" s="144" t="str">
        <f>MID('edt_rapport Garçons'!A337,2,LEN('edt_rapport Garçons'!A337)-1)</f>
        <v>395766</v>
      </c>
      <c r="D330" s="144" t="str">
        <f>VLOOKUP('edt_rapport Garçons'!K337,Clubs!A:B,2,FALSE)</f>
        <v>MJC Dole</v>
      </c>
      <c r="E330" s="144">
        <f>'edt_rapport Garçons'!E337</f>
        <v>500</v>
      </c>
      <c r="F330" s="144">
        <f>YEAR('edt_rapport Garçons'!D337)</f>
        <v>2002</v>
      </c>
      <c r="G330" s="144" t="str">
        <f>SUBSTITUTE(IF('edt_rapport Garçons'!L337=0,"",'edt_rapport Garçons'!L337)," ","")</f>
        <v/>
      </c>
      <c r="H330" s="144" t="b">
        <f>ISNA(VLOOKUP(C330,Garçons!$D:$D,1,FALSE))</f>
        <v>0</v>
      </c>
      <c r="I330" s="144" t="str">
        <f t="shared" si="5"/>
        <v/>
      </c>
      <c r="J330" s="144" t="str">
        <f>IF(G330=IF(VLOOKUP(C330,Garçons!$D:$O,12,FALSE)="0","",VLOOKUP(C330,Garçons!$D:$O,12,FALSE)),"","***")</f>
        <v>***</v>
      </c>
      <c r="K330" s="144" t="str">
        <f>IF(D330=VLOOKUP(C330,Garçons!$D:$E,2,FALSE),"","***")</f>
        <v/>
      </c>
    </row>
    <row r="331" spans="1:11" x14ac:dyDescent="0.25">
      <c r="A331" s="146" t="str">
        <f>'edt_rapport Garçons'!C342</f>
        <v>Anatole</v>
      </c>
      <c r="B331" s="146" t="str">
        <f>'edt_rapport Garçons'!B342</f>
        <v>PANOUILLOT</v>
      </c>
      <c r="C331" s="144" t="str">
        <f>MID('edt_rapport Garçons'!A342,2,LEN('edt_rapport Garçons'!A342)-1)</f>
        <v>395770</v>
      </c>
      <c r="D331" s="144" t="str">
        <f>VLOOKUP('edt_rapport Garçons'!K342,Clubs!A:B,2,FALSE)</f>
        <v>Asnans Beauvoisin</v>
      </c>
      <c r="E331" s="144">
        <f>'edt_rapport Garçons'!E342</f>
        <v>608</v>
      </c>
      <c r="F331" s="144">
        <f>YEAR('edt_rapport Garçons'!D342)</f>
        <v>2005</v>
      </c>
      <c r="G331" s="144" t="str">
        <f>SUBSTITUTE(IF('edt_rapport Garçons'!L342=0,"",'edt_rapport Garçons'!L342)," ","")</f>
        <v>1F23G</v>
      </c>
      <c r="H331" s="144" t="b">
        <f>ISNA(VLOOKUP(C331,Garçons!$D:$D,1,FALSE))</f>
        <v>0</v>
      </c>
      <c r="I331" s="144" t="str">
        <f t="shared" si="5"/>
        <v/>
      </c>
      <c r="J331" s="144" t="str">
        <f>IF(G331=IF(VLOOKUP(C331,Garçons!$D:$O,12,FALSE)="0","",VLOOKUP(C331,Garçons!$D:$O,12,FALSE)),"","***")</f>
        <v>***</v>
      </c>
      <c r="K331" s="144" t="str">
        <f>IF(D331=VLOOKUP(C331,Garçons!$D:$E,2,FALSE),"","***")</f>
        <v/>
      </c>
    </row>
    <row r="332" spans="1:11" x14ac:dyDescent="0.25">
      <c r="A332" s="146" t="str">
        <f>'edt_rapport Garçons'!C387</f>
        <v>Nicolas</v>
      </c>
      <c r="B332" s="146" t="str">
        <f>'edt_rapport Garçons'!B387</f>
        <v>GAUTIER</v>
      </c>
      <c r="C332" s="144" t="str">
        <f>MID('edt_rapport Garçons'!A387,2,LEN('edt_rapport Garçons'!A387)-1)</f>
        <v>395779</v>
      </c>
      <c r="D332" s="144" t="str">
        <f>VLOOKUP('edt_rapport Garçons'!K387,Clubs!A:B,2,FALSE)</f>
        <v>Mont ss Vaudrey</v>
      </c>
      <c r="E332" s="144">
        <f>'edt_rapport Garçons'!E387</f>
        <v>590</v>
      </c>
      <c r="F332" s="144">
        <f>YEAR('edt_rapport Garçons'!D387)</f>
        <v>1997</v>
      </c>
      <c r="G332" s="144" t="str">
        <f>SUBSTITUTE(IF('edt_rapport Garçons'!L387=0,"",'edt_rapport Garçons'!L387)," ","")</f>
        <v>42E</v>
      </c>
      <c r="H332" s="144" t="b">
        <f>ISNA(VLOOKUP(C332,Garçons!$D:$D,1,FALSE))</f>
        <v>0</v>
      </c>
      <c r="I332" s="144" t="str">
        <f t="shared" si="5"/>
        <v/>
      </c>
      <c r="J332" s="144" t="str">
        <f>IF(G332=IF(VLOOKUP(C332,Garçons!$D:$O,12,FALSE)="0","",VLOOKUP(C332,Garçons!$D:$O,12,FALSE)),"","***")</f>
        <v>***</v>
      </c>
      <c r="K332" s="144" t="str">
        <f>IF(D332=VLOOKUP(C332,Garçons!$D:$E,2,FALSE),"","***")</f>
        <v/>
      </c>
    </row>
    <row r="333" spans="1:11" x14ac:dyDescent="0.25">
      <c r="A333" s="146" t="str">
        <f>'edt_rapport Garçons'!C340</f>
        <v>François</v>
      </c>
      <c r="B333" s="146" t="str">
        <f>'edt_rapport Garçons'!B340</f>
        <v>GAUCHET</v>
      </c>
      <c r="C333" s="144" t="str">
        <f>MID('edt_rapport Garçons'!A340,2,LEN('edt_rapport Garçons'!A340)-1)</f>
        <v>395788</v>
      </c>
      <c r="D333" s="144" t="str">
        <f>VLOOKUP('edt_rapport Garçons'!K340,Clubs!A:B,2,FALSE)</f>
        <v>Gevry</v>
      </c>
      <c r="E333" s="144">
        <f>'edt_rapport Garçons'!E340</f>
        <v>917</v>
      </c>
      <c r="F333" s="144">
        <f>YEAR('edt_rapport Garçons'!D340)</f>
        <v>1966</v>
      </c>
      <c r="G333" s="144" t="str">
        <f>SUBSTITUTE(IF('edt_rapport Garçons'!L340=0,"",'edt_rapport Garçons'!L340)," ","")</f>
        <v>43D75E</v>
      </c>
      <c r="H333" s="144" t="b">
        <f>ISNA(VLOOKUP(C333,Garçons!$D:$D,1,FALSE))</f>
        <v>0</v>
      </c>
      <c r="I333" s="144" t="str">
        <f t="shared" si="5"/>
        <v/>
      </c>
      <c r="J333" s="144" t="str">
        <f>IF(G333=IF(VLOOKUP(C333,Garçons!$D:$O,12,FALSE)="0","",VLOOKUP(C333,Garçons!$D:$O,12,FALSE)),"","***")</f>
        <v>***</v>
      </c>
      <c r="K333" s="144" t="str">
        <f>IF(D333=VLOOKUP(C333,Garçons!$D:$E,2,FALSE),"","***")</f>
        <v/>
      </c>
    </row>
    <row r="334" spans="1:11" x14ac:dyDescent="0.25">
      <c r="A334" s="146" t="str">
        <f>'edt_rapport Garçons'!C316</f>
        <v>Brice</v>
      </c>
      <c r="B334" s="146" t="str">
        <f>'edt_rapport Garçons'!B316</f>
        <v>TARTARIN</v>
      </c>
      <c r="C334" s="144" t="str">
        <f>MID('edt_rapport Garçons'!A316,2,LEN('edt_rapport Garçons'!A316)-1)</f>
        <v>395793</v>
      </c>
      <c r="D334" s="144" t="str">
        <f>VLOOKUP('edt_rapport Garçons'!K316,Clubs!A:B,2,FALSE)</f>
        <v>Mouchard</v>
      </c>
      <c r="E334" s="144">
        <f>'edt_rapport Garçons'!E316</f>
        <v>1029</v>
      </c>
      <c r="F334" s="144">
        <f>YEAR('edt_rapport Garçons'!D316)</f>
        <v>2001</v>
      </c>
      <c r="G334" s="144" t="str">
        <f>SUBSTITUTE(IF('edt_rapport Garçons'!L316=0,"",'edt_rapport Garçons'!L316)," ","")</f>
        <v>90E</v>
      </c>
      <c r="H334" s="144" t="b">
        <f>ISNA(VLOOKUP(C334,Garçons!$D:$D,1,FALSE))</f>
        <v>0</v>
      </c>
      <c r="I334" s="144" t="str">
        <f t="shared" si="5"/>
        <v/>
      </c>
      <c r="J334" s="144" t="str">
        <f>IF(G334=IF(VLOOKUP(C334,Garçons!$D:$O,12,FALSE)="0","",VLOOKUP(C334,Garçons!$D:$O,12,FALSE)),"","***")</f>
        <v>***</v>
      </c>
      <c r="K334" s="144" t="str">
        <f>IF(D334=VLOOKUP(C334,Garçons!$D:$E,2,FALSE),"","***")</f>
        <v/>
      </c>
    </row>
    <row r="335" spans="1:11" x14ac:dyDescent="0.25">
      <c r="A335" s="146" t="str">
        <f>'edt_rapport Garçons'!C327</f>
        <v>Pierre</v>
      </c>
      <c r="B335" s="146" t="str">
        <f>'edt_rapport Garçons'!B327</f>
        <v>AUBERT</v>
      </c>
      <c r="C335" s="144" t="str">
        <f>MID('edt_rapport Garçons'!A327,2,LEN('edt_rapport Garçons'!A327)-1)</f>
        <v>395801</v>
      </c>
      <c r="D335" s="144" t="str">
        <f>VLOOKUP('edt_rapport Garçons'!K327,Clubs!A:B,2,FALSE)</f>
        <v>Esp. Lons</v>
      </c>
      <c r="E335" s="144">
        <f>'edt_rapport Garçons'!E327</f>
        <v>1180</v>
      </c>
      <c r="F335" s="144">
        <f>YEAR('edt_rapport Garçons'!D327)</f>
        <v>1999</v>
      </c>
      <c r="G335" s="144" t="str">
        <f>SUBSTITUTE(IF('edt_rapport Garçons'!L327=0,"",'edt_rapport Garçons'!L327)," ","")</f>
        <v>6D15E</v>
      </c>
      <c r="H335" s="144" t="b">
        <f>ISNA(VLOOKUP(C335,Garçons!$D:$D,1,FALSE))</f>
        <v>0</v>
      </c>
      <c r="I335" s="144" t="str">
        <f t="shared" si="5"/>
        <v/>
      </c>
      <c r="J335" s="144" t="str">
        <f>IF(G335=IF(VLOOKUP(C335,Garçons!$D:$O,12,FALSE)="0","",VLOOKUP(C335,Garçons!$D:$O,12,FALSE)),"","***")</f>
        <v>***</v>
      </c>
      <c r="K335" s="144" t="str">
        <f>IF(D335=VLOOKUP(C335,Garçons!$D:$E,2,FALSE),"","***")</f>
        <v/>
      </c>
    </row>
    <row r="336" spans="1:11" x14ac:dyDescent="0.25">
      <c r="A336" s="146" t="str">
        <f>'edt_rapport Garçons'!C362</f>
        <v>Maxime</v>
      </c>
      <c r="B336" s="146" t="str">
        <f>'edt_rapport Garçons'!B362</f>
        <v>BLANC</v>
      </c>
      <c r="C336" s="144" t="str">
        <f>MID('edt_rapport Garçons'!A362,2,LEN('edt_rapport Garçons'!A362)-1)</f>
        <v>395896</v>
      </c>
      <c r="D336" s="144" t="str">
        <f>VLOOKUP('edt_rapport Garçons'!K362,Clubs!A:B,2,FALSE)</f>
        <v>Dole Foucherans</v>
      </c>
      <c r="E336" s="144">
        <f>'edt_rapport Garçons'!E362</f>
        <v>543</v>
      </c>
      <c r="F336" s="144">
        <f>YEAR('edt_rapport Garçons'!D362)</f>
        <v>2003</v>
      </c>
      <c r="G336" s="144" t="str">
        <f>SUBSTITUTE(IF('edt_rapport Garçons'!L362=0,"",'edt_rapport Garçons'!L362)," ","")</f>
        <v>6F5G</v>
      </c>
      <c r="H336" s="144" t="b">
        <f>ISNA(VLOOKUP(C336,Garçons!$D:$D,1,FALSE))</f>
        <v>0</v>
      </c>
      <c r="I336" s="144" t="str">
        <f t="shared" si="5"/>
        <v/>
      </c>
      <c r="J336" s="144" t="str">
        <f>IF(G336=IF(VLOOKUP(C336,Garçons!$D:$O,12,FALSE)="0","",VLOOKUP(C336,Garçons!$D:$O,12,FALSE)),"","***")</f>
        <v>***</v>
      </c>
      <c r="K336" s="144" t="str">
        <f>IF(D336=VLOOKUP(C336,Garçons!$D:$E,2,FALSE),"","***")</f>
        <v/>
      </c>
    </row>
    <row r="337" spans="1:11" x14ac:dyDescent="0.25">
      <c r="A337" s="146" t="str">
        <f>'edt_rapport Garçons'!C325</f>
        <v>Victor</v>
      </c>
      <c r="B337" s="146" t="str">
        <f>'edt_rapport Garçons'!B325</f>
        <v>VERMEIRE</v>
      </c>
      <c r="C337" s="144" t="str">
        <f>MID('edt_rapport Garçons'!A325,2,LEN('edt_rapport Garçons'!A325)-1)</f>
        <v>395932</v>
      </c>
      <c r="D337" s="144" t="str">
        <f>VLOOKUP('edt_rapport Garçons'!K325,Clubs!A:B,2,FALSE)</f>
        <v>Esp. Lons</v>
      </c>
      <c r="E337" s="144">
        <f>'edt_rapport Garçons'!E325</f>
        <v>784</v>
      </c>
      <c r="F337" s="144">
        <f>YEAR('edt_rapport Garçons'!D325)</f>
        <v>2002</v>
      </c>
      <c r="G337" s="144" t="str">
        <f>SUBSTITUTE(IF('edt_rapport Garçons'!L325=0,"",'edt_rapport Garçons'!L325)," ","")</f>
        <v>1E40F</v>
      </c>
      <c r="H337" s="144" t="b">
        <f>ISNA(VLOOKUP(C337,Garçons!$D:$D,1,FALSE))</f>
        <v>0</v>
      </c>
      <c r="I337" s="144" t="str">
        <f t="shared" si="5"/>
        <v/>
      </c>
      <c r="J337" s="144" t="str">
        <f>IF(G337=IF(VLOOKUP(C337,Garçons!$D:$O,12,FALSE)="0","",VLOOKUP(C337,Garçons!$D:$O,12,FALSE)),"","***")</f>
        <v>***</v>
      </c>
      <c r="K337" s="144" t="str">
        <f>IF(D337=VLOOKUP(C337,Garçons!$D:$E,2,FALSE),"","***")</f>
        <v/>
      </c>
    </row>
    <row r="338" spans="1:11" x14ac:dyDescent="0.25">
      <c r="A338" s="146" t="str">
        <f>'edt_rapport Garçons'!C317</f>
        <v>Antonin</v>
      </c>
      <c r="B338" s="146" t="str">
        <f>'edt_rapport Garçons'!B317</f>
        <v>BOUVRET</v>
      </c>
      <c r="C338" s="144" t="str">
        <f>MID('edt_rapport Garçons'!A317,2,LEN('edt_rapport Garçons'!A317)-1)</f>
        <v>395975</v>
      </c>
      <c r="D338" s="144" t="str">
        <f>VLOOKUP('edt_rapport Garçons'!K317,Clubs!A:B,2,FALSE)</f>
        <v>Mouchard</v>
      </c>
      <c r="E338" s="144">
        <f>'edt_rapport Garçons'!E317</f>
        <v>690</v>
      </c>
      <c r="F338" s="144">
        <f>YEAR('edt_rapport Garçons'!D317)</f>
        <v>2000</v>
      </c>
      <c r="G338" s="144" t="str">
        <f>SUBSTITUTE(IF('edt_rapport Garçons'!L317=0,"",'edt_rapport Garçons'!L317)," ","")</f>
        <v>10E30F</v>
      </c>
      <c r="H338" s="144" t="b">
        <f>ISNA(VLOOKUP(C338,Garçons!$D:$D,1,FALSE))</f>
        <v>0</v>
      </c>
      <c r="I338" s="144" t="str">
        <f t="shared" si="5"/>
        <v/>
      </c>
      <c r="J338" s="144" t="str">
        <f>IF(G338=IF(VLOOKUP(C338,Garçons!$D:$O,12,FALSE)="0","",VLOOKUP(C338,Garçons!$D:$O,12,FALSE)),"","***")</f>
        <v>***</v>
      </c>
      <c r="K338" s="144" t="str">
        <f>IF(D338=VLOOKUP(C338,Garçons!$D:$E,2,FALSE),"","***")</f>
        <v/>
      </c>
    </row>
    <row r="339" spans="1:11" x14ac:dyDescent="0.25">
      <c r="A339" s="146" t="str">
        <f>'edt_rapport Garçons'!C338</f>
        <v>Elias</v>
      </c>
      <c r="B339" s="146" t="str">
        <f>'edt_rapport Garçons'!B338</f>
        <v>YAZJI</v>
      </c>
      <c r="C339" s="144" t="str">
        <f>MID('edt_rapport Garçons'!A338,2,LEN('edt_rapport Garçons'!A338)-1)</f>
        <v>395982</v>
      </c>
      <c r="D339" s="144" t="str">
        <f>VLOOKUP('edt_rapport Garçons'!K338,Clubs!A:B,2,FALSE)</f>
        <v>MJC Dole</v>
      </c>
      <c r="E339" s="144">
        <f>'edt_rapport Garçons'!E338</f>
        <v>500</v>
      </c>
      <c r="F339" s="144">
        <f>YEAR('edt_rapport Garçons'!D338)</f>
        <v>2000</v>
      </c>
      <c r="G339" s="144" t="str">
        <f>SUBSTITUTE(IF('edt_rapport Garçons'!L338=0,"",'edt_rapport Garçons'!L338)," ","")</f>
        <v/>
      </c>
      <c r="H339" s="144" t="b">
        <f>ISNA(VLOOKUP(C339,Garçons!$D:$D,1,FALSE))</f>
        <v>0</v>
      </c>
      <c r="I339" s="144" t="str">
        <f t="shared" si="5"/>
        <v/>
      </c>
      <c r="J339" s="144" t="str">
        <f>IF(G339=IF(VLOOKUP(C339,Garçons!$D:$O,12,FALSE)="0","",VLOOKUP(C339,Garçons!$D:$O,12,FALSE)),"","***")</f>
        <v>***</v>
      </c>
      <c r="K339" s="144" t="str">
        <f>IF(D339=VLOOKUP(C339,Garçons!$D:$E,2,FALSE),"","***")</f>
        <v/>
      </c>
    </row>
    <row r="340" spans="1:11" x14ac:dyDescent="0.25">
      <c r="A340" s="146" t="str">
        <f>'edt_rapport Garçons'!C336</f>
        <v>Valentin</v>
      </c>
      <c r="B340" s="146" t="str">
        <f>'edt_rapport Garçons'!B336</f>
        <v>RE</v>
      </c>
      <c r="C340" s="144" t="str">
        <f>MID('edt_rapport Garçons'!A336,2,LEN('edt_rapport Garçons'!A336)-1)</f>
        <v>395984</v>
      </c>
      <c r="D340" s="144" t="str">
        <f>VLOOKUP('edt_rapport Garçons'!K336,Clubs!A:B,2,FALSE)</f>
        <v>MJC Dole</v>
      </c>
      <c r="E340" s="144">
        <f>'edt_rapport Garçons'!E336</f>
        <v>500</v>
      </c>
      <c r="F340" s="144">
        <f>YEAR('edt_rapport Garçons'!D336)</f>
        <v>2003</v>
      </c>
      <c r="G340" s="144" t="str">
        <f>SUBSTITUTE(IF('edt_rapport Garçons'!L336=0,"",'edt_rapport Garçons'!L336)," ","")</f>
        <v>85G</v>
      </c>
      <c r="H340" s="144" t="b">
        <f>ISNA(VLOOKUP(C340,Garçons!$D:$D,1,FALSE))</f>
        <v>0</v>
      </c>
      <c r="I340" s="144" t="str">
        <f t="shared" si="5"/>
        <v/>
      </c>
      <c r="J340" s="144" t="str">
        <f>IF(G340=IF(VLOOKUP(C340,Garçons!$D:$O,12,FALSE)="0","",VLOOKUP(C340,Garçons!$D:$O,12,FALSE)),"","***")</f>
        <v>***</v>
      </c>
      <c r="K340" s="144" t="str">
        <f>IF(D340=VLOOKUP(C340,Garçons!$D:$E,2,FALSE),"","***")</f>
        <v/>
      </c>
    </row>
    <row r="341" spans="1:11" x14ac:dyDescent="0.25">
      <c r="A341" s="146" t="str">
        <f>'edt_rapport Garçons'!C353</f>
        <v>Serge</v>
      </c>
      <c r="B341" s="146" t="str">
        <f>'edt_rapport Garçons'!B353</f>
        <v>DUPONCHEEL</v>
      </c>
      <c r="C341" s="144" t="str">
        <f>MID('edt_rapport Garçons'!A353,2,LEN('edt_rapport Garçons'!A353)-1)</f>
        <v>396041</v>
      </c>
      <c r="D341" s="144" t="str">
        <f>VLOOKUP('edt_rapport Garçons'!K353,Clubs!A:B,2,FALSE)</f>
        <v>Vercia</v>
      </c>
      <c r="E341" s="144">
        <f>'edt_rapport Garçons'!E353</f>
        <v>500</v>
      </c>
      <c r="F341" s="144">
        <f>YEAR('edt_rapport Garçons'!D353)</f>
        <v>1940</v>
      </c>
      <c r="G341" s="144" t="str">
        <f>SUBSTITUTE(IF('edt_rapport Garçons'!L353=0,"",'edt_rapport Garçons'!L353)," ","")</f>
        <v>4D22E</v>
      </c>
      <c r="H341" s="144" t="b">
        <f>ISNA(VLOOKUP(C341,Garçons!$D:$D,1,FALSE))</f>
        <v>0</v>
      </c>
      <c r="I341" s="144" t="str">
        <f t="shared" si="5"/>
        <v/>
      </c>
      <c r="J341" s="144" t="str">
        <f>IF(G341=IF(VLOOKUP(C341,Garçons!$D:$O,12,FALSE)="0","",VLOOKUP(C341,Garçons!$D:$O,12,FALSE)),"","***")</f>
        <v>***</v>
      </c>
      <c r="K341" s="144" t="str">
        <f>IF(D341=VLOOKUP(C341,Garçons!$D:$E,2,FALSE),"","***")</f>
        <v/>
      </c>
    </row>
    <row r="342" spans="1:11" x14ac:dyDescent="0.25">
      <c r="A342" s="146" t="str">
        <f>'edt_rapport Garçons'!C341</f>
        <v>Sebastien</v>
      </c>
      <c r="B342" s="146" t="str">
        <f>'edt_rapport Garçons'!B341</f>
        <v>MERONO</v>
      </c>
      <c r="C342" s="144" t="str">
        <f>MID('edt_rapport Garçons'!A341,2,LEN('edt_rapport Garçons'!A341)-1)</f>
        <v>396044</v>
      </c>
      <c r="D342" s="144" t="str">
        <f>VLOOKUP('edt_rapport Garçons'!K341,Clubs!A:B,2,FALSE)</f>
        <v>Gevry</v>
      </c>
      <c r="E342" s="144">
        <f>'edt_rapport Garçons'!E341</f>
        <v>899</v>
      </c>
      <c r="F342" s="144">
        <f>YEAR('edt_rapport Garçons'!D341)</f>
        <v>1972</v>
      </c>
      <c r="G342" s="144" t="str">
        <f>SUBSTITUTE(IF('edt_rapport Garçons'!L341=0,"",'edt_rapport Garçons'!L341)," ","")</f>
        <v>61D</v>
      </c>
      <c r="H342" s="144" t="b">
        <f>ISNA(VLOOKUP(C342,Garçons!$D:$D,1,FALSE))</f>
        <v>0</v>
      </c>
      <c r="I342" s="144" t="str">
        <f t="shared" si="5"/>
        <v/>
      </c>
      <c r="J342" s="144" t="str">
        <f>IF(G342=IF(VLOOKUP(C342,Garçons!$D:$O,12,FALSE)="0","",VLOOKUP(C342,Garçons!$D:$O,12,FALSE)),"","***")</f>
        <v>***</v>
      </c>
      <c r="K342" s="144" t="str">
        <f>IF(D342=VLOOKUP(C342,Garçons!$D:$E,2,FALSE),"","***")</f>
        <v/>
      </c>
    </row>
    <row r="343" spans="1:11" x14ac:dyDescent="0.25">
      <c r="A343" s="146" t="str">
        <f>'edt_rapport Garçons'!C388</f>
        <v>Quentin</v>
      </c>
      <c r="B343" s="146" t="str">
        <f>'edt_rapport Garçons'!B388</f>
        <v>LECOT</v>
      </c>
      <c r="C343" s="144" t="str">
        <f>MID('edt_rapport Garçons'!A388,2,LEN('edt_rapport Garçons'!A388)-1)</f>
        <v>396054</v>
      </c>
      <c r="D343" s="144" t="str">
        <f>VLOOKUP('edt_rapport Garçons'!K388,Clubs!A:B,2,FALSE)</f>
        <v>Mont ss Vaudrey</v>
      </c>
      <c r="E343" s="144">
        <f>'edt_rapport Garçons'!E388</f>
        <v>686</v>
      </c>
      <c r="F343" s="144">
        <f>YEAR('edt_rapport Garçons'!D388)</f>
        <v>1997</v>
      </c>
      <c r="G343" s="144" t="str">
        <f>SUBSTITUTE(IF('edt_rapport Garçons'!L388=0,"",'edt_rapport Garçons'!L388)," ","")</f>
        <v>45E</v>
      </c>
      <c r="H343" s="144" t="b">
        <f>ISNA(VLOOKUP(C343,Garçons!$D:$D,1,FALSE))</f>
        <v>0</v>
      </c>
      <c r="I343" s="144" t="str">
        <f t="shared" si="5"/>
        <v/>
      </c>
      <c r="J343" s="144" t="str">
        <f>IF(G343=IF(VLOOKUP(C343,Garçons!$D:$O,12,FALSE)="0","",VLOOKUP(C343,Garçons!$D:$O,12,FALSE)),"","***")</f>
        <v>***</v>
      </c>
      <c r="K343" s="144" t="str">
        <f>IF(D343=VLOOKUP(C343,Garçons!$D:$E,2,FALSE),"","***")</f>
        <v/>
      </c>
    </row>
    <row r="344" spans="1:11" x14ac:dyDescent="0.25">
      <c r="A344" s="146" t="str">
        <f>'edt_rapport Garçons'!C332</f>
        <v>Dylan</v>
      </c>
      <c r="B344" s="146" t="str">
        <f>'edt_rapport Garçons'!B332</f>
        <v>BARTHELET</v>
      </c>
      <c r="C344" s="144" t="str">
        <f>MID('edt_rapport Garçons'!A332,2,LEN('edt_rapport Garçons'!A332)-1)</f>
        <v>396098</v>
      </c>
      <c r="D344" s="144" t="str">
        <f>VLOOKUP('edt_rapport Garçons'!K332,Clubs!A:B,2,FALSE)</f>
        <v>MJC Dole</v>
      </c>
      <c r="E344" s="144">
        <f>'edt_rapport Garçons'!E332</f>
        <v>500</v>
      </c>
      <c r="F344" s="144">
        <f>YEAR('edt_rapport Garçons'!D332)</f>
        <v>2003</v>
      </c>
      <c r="G344" s="144" t="str">
        <f>SUBSTITUTE(IF('edt_rapport Garçons'!L332=0,"",'edt_rapport Garçons'!L332)," ","")</f>
        <v>10G</v>
      </c>
      <c r="H344" s="144" t="b">
        <f>ISNA(VLOOKUP(C344,Garçons!$D:$D,1,FALSE))</f>
        <v>0</v>
      </c>
      <c r="I344" s="144" t="str">
        <f t="shared" si="5"/>
        <v/>
      </c>
      <c r="J344" s="144" t="str">
        <f>IF(G344=IF(VLOOKUP(C344,Garçons!$D:$O,12,FALSE)="0","",VLOOKUP(C344,Garçons!$D:$O,12,FALSE)),"","***")</f>
        <v>***</v>
      </c>
      <c r="K344" s="144" t="str">
        <f>IF(D344=VLOOKUP(C344,Garçons!$D:$E,2,FALSE),"","***")</f>
        <v/>
      </c>
    </row>
    <row r="345" spans="1:11" x14ac:dyDescent="0.25">
      <c r="A345" s="146" t="str">
        <f>'edt_rapport Garçons'!C345</f>
        <v>Maxence</v>
      </c>
      <c r="B345" s="146" t="str">
        <f>'edt_rapport Garçons'!B345</f>
        <v>RONNEAU</v>
      </c>
      <c r="C345" s="144" t="str">
        <f>MID('edt_rapport Garçons'!A345,2,LEN('edt_rapport Garçons'!A345)-1)</f>
        <v>396102</v>
      </c>
      <c r="D345" s="144" t="str">
        <f>VLOOKUP('edt_rapport Garçons'!K345,Clubs!A:B,2,FALSE)</f>
        <v>Asnans Beauvoisin</v>
      </c>
      <c r="E345" s="144">
        <f>'edt_rapport Garçons'!E345</f>
        <v>634</v>
      </c>
      <c r="F345" s="144">
        <f>YEAR('edt_rapport Garçons'!D345)</f>
        <v>2004</v>
      </c>
      <c r="G345" s="144" t="str">
        <f>SUBSTITUTE(IF('edt_rapport Garçons'!L345=0,"",'edt_rapport Garçons'!L345)," ","")</f>
        <v>1F52G</v>
      </c>
      <c r="H345" s="144" t="b">
        <f>ISNA(VLOOKUP(C345,Garçons!$D:$D,1,FALSE))</f>
        <v>0</v>
      </c>
      <c r="I345" s="144" t="str">
        <f t="shared" si="5"/>
        <v/>
      </c>
      <c r="J345" s="144" t="str">
        <f>IF(G345=IF(VLOOKUP(C345,Garçons!$D:$O,12,FALSE)="0","",VLOOKUP(C345,Garçons!$D:$O,12,FALSE)),"","***")</f>
        <v>***</v>
      </c>
      <c r="K345" s="144" t="str">
        <f>IF(D345=VLOOKUP(C345,Garçons!$D:$E,2,FALSE),"","***")</f>
        <v/>
      </c>
    </row>
    <row r="346" spans="1:11" x14ac:dyDescent="0.25">
      <c r="A346" s="146" t="str">
        <f>'edt_rapport Garçons'!C320</f>
        <v>Simon</v>
      </c>
      <c r="B346" s="146" t="str">
        <f>'edt_rapport Garçons'!B320</f>
        <v>BLANG</v>
      </c>
      <c r="C346" s="144" t="str">
        <f>MID('edt_rapport Garçons'!A320,2,LEN('edt_rapport Garçons'!A320)-1)</f>
        <v>396158</v>
      </c>
      <c r="D346" s="144" t="str">
        <f>VLOOKUP('edt_rapport Garçons'!K320,Clubs!A:B,2,FALSE)</f>
        <v>Esp. Lons</v>
      </c>
      <c r="E346" s="144">
        <f>'edt_rapport Garçons'!E320</f>
        <v>532</v>
      </c>
      <c r="F346" s="144">
        <f>YEAR('edt_rapport Garçons'!D320)</f>
        <v>2005</v>
      </c>
      <c r="G346" s="144" t="str">
        <f>SUBSTITUTE(IF('edt_rapport Garçons'!L320=0,"",'edt_rapport Garçons'!L320)," ","")</f>
        <v>2G33H</v>
      </c>
      <c r="H346" s="144" t="b">
        <f>ISNA(VLOOKUP(C346,Garçons!$D:$D,1,FALSE))</f>
        <v>0</v>
      </c>
      <c r="I346" s="144" t="str">
        <f t="shared" si="5"/>
        <v/>
      </c>
      <c r="J346" s="144" t="str">
        <f>IF(G346=IF(VLOOKUP(C346,Garçons!$D:$O,12,FALSE)="0","",VLOOKUP(C346,Garçons!$D:$O,12,FALSE)),"","***")</f>
        <v>***</v>
      </c>
      <c r="K346" s="144" t="str">
        <f>IF(D346=VLOOKUP(C346,Garçons!$D:$E,2,FALSE),"","***")</f>
        <v/>
      </c>
    </row>
    <row r="347" spans="1:11" x14ac:dyDescent="0.25">
      <c r="A347" s="146" t="str">
        <f>'edt_rapport Garçons'!C375</f>
        <v>Yulian</v>
      </c>
      <c r="B347" s="146" t="str">
        <f>'edt_rapport Garçons'!B375</f>
        <v>GUINAND</v>
      </c>
      <c r="C347" s="144" t="str">
        <f>MID('edt_rapport Garçons'!A375,2,LEN('edt_rapport Garçons'!A375)-1)</f>
        <v>396166</v>
      </c>
      <c r="D347" s="144" t="str">
        <f>VLOOKUP('edt_rapport Garçons'!K375,Clubs!A:B,2,FALSE)</f>
        <v>Mont ss Vaudrey</v>
      </c>
      <c r="E347" s="144">
        <f>'edt_rapport Garçons'!E375</f>
        <v>500</v>
      </c>
      <c r="F347" s="144">
        <f>YEAR('edt_rapport Garçons'!D375)</f>
        <v>2005</v>
      </c>
      <c r="G347" s="144" t="str">
        <f>SUBSTITUTE(IF('edt_rapport Garçons'!L375=0,"",'edt_rapport Garçons'!L375)," ","")</f>
        <v/>
      </c>
      <c r="H347" s="144" t="b">
        <f>ISNA(VLOOKUP(C347,Garçons!$D:$D,1,FALSE))</f>
        <v>0</v>
      </c>
      <c r="I347" s="144" t="str">
        <f t="shared" si="5"/>
        <v/>
      </c>
      <c r="J347" s="144" t="str">
        <f>IF(G347=IF(VLOOKUP(C347,Garçons!$D:$O,12,FALSE)="0","",VLOOKUP(C347,Garçons!$D:$O,12,FALSE)),"","***")</f>
        <v>***</v>
      </c>
      <c r="K347" s="144" t="str">
        <f>IF(D347=VLOOKUP(C347,Garçons!$D:$E,2,FALSE),"","***")</f>
        <v/>
      </c>
    </row>
    <row r="348" spans="1:11" x14ac:dyDescent="0.25">
      <c r="A348" s="146" t="str">
        <f>'edt_rapport Garçons'!C344</f>
        <v>Hugo</v>
      </c>
      <c r="B348" s="146" t="str">
        <f>'edt_rapport Garçons'!B344</f>
        <v>PIANET</v>
      </c>
      <c r="C348" s="144" t="str">
        <f>MID('edt_rapport Garçons'!A344,2,LEN('edt_rapport Garçons'!A344)-1)</f>
        <v>396176</v>
      </c>
      <c r="D348" s="144" t="str">
        <f>VLOOKUP('edt_rapport Garçons'!K344,Clubs!A:B,2,FALSE)</f>
        <v>Asnans Beauvoisin</v>
      </c>
      <c r="E348" s="144">
        <f>'edt_rapport Garçons'!E344</f>
        <v>634</v>
      </c>
      <c r="F348" s="144">
        <f>YEAR('edt_rapport Garçons'!D344)</f>
        <v>2004</v>
      </c>
      <c r="G348" s="144" t="str">
        <f>SUBSTITUTE(IF('edt_rapport Garçons'!L344=0,"",'edt_rapport Garçons'!L344)," ","")</f>
        <v>1F87G</v>
      </c>
      <c r="H348" s="144" t="b">
        <f>ISNA(VLOOKUP(C348,Garçons!$D:$D,1,FALSE))</f>
        <v>0</v>
      </c>
      <c r="I348" s="144" t="str">
        <f t="shared" si="5"/>
        <v/>
      </c>
      <c r="J348" s="144" t="str">
        <f>IF(G348=IF(VLOOKUP(C348,Garçons!$D:$O,12,FALSE)="0","",VLOOKUP(C348,Garçons!$D:$O,12,FALSE)),"","***")</f>
        <v>***</v>
      </c>
      <c r="K348" s="144" t="str">
        <f>IF(D348=VLOOKUP(C348,Garçons!$D:$E,2,FALSE),"","***")</f>
        <v/>
      </c>
    </row>
    <row r="349" spans="1:11" x14ac:dyDescent="0.25">
      <c r="A349" s="146" t="str">
        <f>'edt_rapport Garçons'!C318</f>
        <v>Clement</v>
      </c>
      <c r="B349" s="146" t="str">
        <f>'edt_rapport Garçons'!B318</f>
        <v>GRUELLE</v>
      </c>
      <c r="C349" s="144" t="str">
        <f>MID('edt_rapport Garçons'!A318,2,LEN('edt_rapport Garçons'!A318)-1)</f>
        <v>396177</v>
      </c>
      <c r="D349" s="144" t="str">
        <f>VLOOKUP('edt_rapport Garçons'!K318,Clubs!A:B,2,FALSE)</f>
        <v>Mouchard</v>
      </c>
      <c r="E349" s="144">
        <f>'edt_rapport Garçons'!E318</f>
        <v>663</v>
      </c>
      <c r="F349" s="144">
        <f>YEAR('edt_rapport Garçons'!D318)</f>
        <v>1999</v>
      </c>
      <c r="G349" s="144" t="str">
        <f>SUBSTITUTE(IF('edt_rapport Garçons'!L318=0,"",'edt_rapport Garçons'!L318)," ","")</f>
        <v>2D15E</v>
      </c>
      <c r="H349" s="144" t="b">
        <f>ISNA(VLOOKUP(C349,Garçons!$D:$D,1,FALSE))</f>
        <v>0</v>
      </c>
      <c r="I349" s="144" t="str">
        <f t="shared" si="5"/>
        <v/>
      </c>
      <c r="J349" s="144" t="str">
        <f>IF(G349=IF(VLOOKUP(C349,Garçons!$D:$O,12,FALSE)="0","",VLOOKUP(C349,Garçons!$D:$O,12,FALSE)),"","***")</f>
        <v>***</v>
      </c>
      <c r="K349" s="144" t="str">
        <f>IF(D349=VLOOKUP(C349,Garçons!$D:$E,2,FALSE),"","***")</f>
        <v/>
      </c>
    </row>
    <row r="350" spans="1:11" x14ac:dyDescent="0.25">
      <c r="A350" s="146" t="str">
        <f>'edt_rapport Garçons'!C333</f>
        <v>Alexandre</v>
      </c>
      <c r="B350" s="146" t="str">
        <f>'edt_rapport Garçons'!B333</f>
        <v>DIXIMUS</v>
      </c>
      <c r="C350" s="144" t="str">
        <f>MID('edt_rapport Garçons'!A333,2,LEN('edt_rapport Garçons'!A333)-1)</f>
        <v>396180</v>
      </c>
      <c r="D350" s="144" t="str">
        <f>VLOOKUP('edt_rapport Garçons'!K333,Clubs!A:B,2,FALSE)</f>
        <v>MJC Dole</v>
      </c>
      <c r="E350" s="144">
        <f>'edt_rapport Garçons'!E333</f>
        <v>520</v>
      </c>
      <c r="F350" s="144">
        <f>YEAR('edt_rapport Garçons'!D333)</f>
        <v>2003</v>
      </c>
      <c r="G350" s="144" t="str">
        <f>SUBSTITUTE(IF('edt_rapport Garçons'!L333=0,"",'edt_rapport Garçons'!L333)," ","")</f>
        <v>87G</v>
      </c>
      <c r="H350" s="144" t="b">
        <f>ISNA(VLOOKUP(C350,Garçons!$D:$D,1,FALSE))</f>
        <v>0</v>
      </c>
      <c r="I350" s="144" t="str">
        <f t="shared" si="5"/>
        <v/>
      </c>
      <c r="J350" s="144" t="str">
        <f>IF(G350=IF(VLOOKUP(C350,Garçons!$D:$O,12,FALSE)="0","",VLOOKUP(C350,Garçons!$D:$O,12,FALSE)),"","***")</f>
        <v>***</v>
      </c>
      <c r="K350" s="144" t="str">
        <f>IF(D350=VLOOKUP(C350,Garçons!$D:$E,2,FALSE),"","***")</f>
        <v/>
      </c>
    </row>
    <row r="351" spans="1:11" x14ac:dyDescent="0.25">
      <c r="A351" s="146" t="str">
        <f>'edt_rapport Garçons'!C377</f>
        <v>Yanis</v>
      </c>
      <c r="B351" s="146" t="str">
        <f>'edt_rapport Garçons'!B377</f>
        <v>CHAPITAUX</v>
      </c>
      <c r="C351" s="144" t="str">
        <f>MID('edt_rapport Garçons'!A377,2,LEN('edt_rapport Garçons'!A377)-1)</f>
        <v>396190</v>
      </c>
      <c r="D351" s="144" t="str">
        <f>VLOOKUP('edt_rapport Garçons'!K377,Clubs!A:B,2,FALSE)</f>
        <v>Mont ss Vaudrey</v>
      </c>
      <c r="E351" s="144">
        <f>'edt_rapport Garçons'!E377</f>
        <v>529</v>
      </c>
      <c r="F351" s="144">
        <f>YEAR('edt_rapport Garçons'!D377)</f>
        <v>2004</v>
      </c>
      <c r="G351" s="144" t="str">
        <f>SUBSTITUTE(IF('edt_rapport Garçons'!L377=0,"",'edt_rapport Garçons'!L377)," ","")</f>
        <v/>
      </c>
      <c r="H351" s="144" t="b">
        <f>ISNA(VLOOKUP(C351,Garçons!$D:$D,1,FALSE))</f>
        <v>0</v>
      </c>
      <c r="I351" s="144" t="str">
        <f t="shared" si="5"/>
        <v/>
      </c>
      <c r="J351" s="144" t="str">
        <f>IF(G351=IF(VLOOKUP(C351,Garçons!$D:$O,12,FALSE)="0","",VLOOKUP(C351,Garçons!$D:$O,12,FALSE)),"","***")</f>
        <v>***</v>
      </c>
      <c r="K351" s="144" t="str">
        <f>IF(D351=VLOOKUP(C351,Garçons!$D:$E,2,FALSE),"","***")</f>
        <v/>
      </c>
    </row>
    <row r="352" spans="1:11" x14ac:dyDescent="0.25">
      <c r="A352" s="146" t="str">
        <f>'edt_rapport Garçons'!C378</f>
        <v>Alan</v>
      </c>
      <c r="B352" s="146" t="str">
        <f>'edt_rapport Garçons'!B378</f>
        <v>GRILLET</v>
      </c>
      <c r="C352" s="144" t="str">
        <f>MID('edt_rapport Garçons'!A378,2,LEN('edt_rapport Garçons'!A378)-1)</f>
        <v>396193</v>
      </c>
      <c r="D352" s="144" t="str">
        <f>VLOOKUP('edt_rapport Garçons'!K378,Clubs!A:B,2,FALSE)</f>
        <v>Mont ss Vaudrey</v>
      </c>
      <c r="E352" s="144">
        <f>'edt_rapport Garçons'!E378</f>
        <v>500</v>
      </c>
      <c r="F352" s="144">
        <f>YEAR('edt_rapport Garçons'!D378)</f>
        <v>2004</v>
      </c>
      <c r="G352" s="144" t="str">
        <f>SUBSTITUTE(IF('edt_rapport Garçons'!L378=0,"",'edt_rapport Garçons'!L378)," ","")</f>
        <v>23G25H</v>
      </c>
      <c r="H352" s="144" t="b">
        <f>ISNA(VLOOKUP(C352,Garçons!$D:$D,1,FALSE))</f>
        <v>0</v>
      </c>
      <c r="I352" s="144" t="str">
        <f t="shared" si="5"/>
        <v/>
      </c>
      <c r="J352" s="144" t="str">
        <f>IF(G352=IF(VLOOKUP(C352,Garçons!$D:$O,12,FALSE)="0","",VLOOKUP(C352,Garçons!$D:$O,12,FALSE)),"","***")</f>
        <v>***</v>
      </c>
      <c r="K352" s="144" t="str">
        <f>IF(D352=VLOOKUP(C352,Garçons!$D:$E,2,FALSE),"","***")</f>
        <v/>
      </c>
    </row>
    <row r="353" spans="1:11" x14ac:dyDescent="0.25">
      <c r="A353" s="146" t="str">
        <f>'edt_rapport Garçons'!C374</f>
        <v>Florent</v>
      </c>
      <c r="B353" s="146" t="str">
        <f>'edt_rapport Garçons'!B374</f>
        <v>JACQUELIN</v>
      </c>
      <c r="C353" s="144" t="str">
        <f>MID('edt_rapport Garçons'!A374,2,LEN('edt_rapport Garçons'!A374)-1)</f>
        <v>396194</v>
      </c>
      <c r="D353" s="144" t="str">
        <f>VLOOKUP('edt_rapport Garçons'!K374,Clubs!A:B,2,FALSE)</f>
        <v>Mont ss Vaudrey</v>
      </c>
      <c r="E353" s="144">
        <f>'edt_rapport Garçons'!E374</f>
        <v>500</v>
      </c>
      <c r="F353" s="144">
        <f>YEAR('edt_rapport Garçons'!D374)</f>
        <v>2006</v>
      </c>
      <c r="G353" s="144" t="str">
        <f>SUBSTITUTE(IF('edt_rapport Garçons'!L374=0,"",'edt_rapport Garçons'!L374)," ","")</f>
        <v>95H</v>
      </c>
      <c r="H353" s="144" t="b">
        <f>ISNA(VLOOKUP(C353,Garçons!$D:$D,1,FALSE))</f>
        <v>0</v>
      </c>
      <c r="I353" s="144" t="str">
        <f t="shared" si="5"/>
        <v/>
      </c>
      <c r="J353" s="144" t="str">
        <f>IF(G353=IF(VLOOKUP(C353,Garçons!$D:$O,12,FALSE)="0","",VLOOKUP(C353,Garçons!$D:$O,12,FALSE)),"","***")</f>
        <v>***</v>
      </c>
      <c r="K353" s="144" t="str">
        <f>IF(D353=VLOOKUP(C353,Garçons!$D:$E,2,FALSE),"","***")</f>
        <v/>
      </c>
    </row>
    <row r="354" spans="1:11" x14ac:dyDescent="0.25">
      <c r="A354" s="146" t="str">
        <f>'edt_rapport Garçons'!C315</f>
        <v>Thomas</v>
      </c>
      <c r="B354" s="146" t="str">
        <f>'edt_rapport Garçons'!B315</f>
        <v>MOUGEY</v>
      </c>
      <c r="C354" s="144" t="str">
        <f>MID('edt_rapport Garçons'!A315,2,LEN('edt_rapport Garçons'!A315)-1)</f>
        <v>396200</v>
      </c>
      <c r="D354" s="144" t="str">
        <f>VLOOKUP('edt_rapport Garçons'!K315,Clubs!A:B,2,FALSE)</f>
        <v>Mouchard</v>
      </c>
      <c r="E354" s="144">
        <f>'edt_rapport Garçons'!E315</f>
        <v>685</v>
      </c>
      <c r="F354" s="144">
        <f>YEAR('edt_rapport Garçons'!D315)</f>
        <v>2001</v>
      </c>
      <c r="G354" s="144" t="str">
        <f>SUBSTITUTE(IF('edt_rapport Garçons'!L315=0,"",'edt_rapport Garçons'!L315)," ","")</f>
        <v>5E15F</v>
      </c>
      <c r="H354" s="144" t="b">
        <f>ISNA(VLOOKUP(C354,Garçons!$D:$D,1,FALSE))</f>
        <v>0</v>
      </c>
      <c r="I354" s="144" t="str">
        <f t="shared" si="5"/>
        <v/>
      </c>
      <c r="J354" s="144" t="str">
        <f>IF(G354=IF(VLOOKUP(C354,Garçons!$D:$O,12,FALSE)="0","",VLOOKUP(C354,Garçons!$D:$O,12,FALSE)),"","***")</f>
        <v>***</v>
      </c>
      <c r="K354" s="144" t="str">
        <f>IF(D354=VLOOKUP(C354,Garçons!$D:$E,2,FALSE),"","***")</f>
        <v/>
      </c>
    </row>
    <row r="355" spans="1:11" x14ac:dyDescent="0.25">
      <c r="A355" s="146" t="str">
        <f>'edt_rapport Garçons'!C356</f>
        <v>Mickaél</v>
      </c>
      <c r="B355" s="146" t="str">
        <f>'edt_rapport Garçons'!B356</f>
        <v>SAADE</v>
      </c>
      <c r="C355" s="144" t="str">
        <f>MID('edt_rapport Garçons'!A356,2,LEN('edt_rapport Garçons'!A356)-1)</f>
        <v>396204</v>
      </c>
      <c r="D355" s="144" t="str">
        <f>VLOOKUP('edt_rapport Garçons'!K356,Clubs!A:B,2,FALSE)</f>
        <v>Jura Morez</v>
      </c>
      <c r="E355" s="144">
        <f>'edt_rapport Garçons'!E356</f>
        <v>546</v>
      </c>
      <c r="F355" s="144">
        <f>YEAR('edt_rapport Garçons'!D356)</f>
        <v>2003</v>
      </c>
      <c r="G355" s="144" t="str">
        <f>SUBSTITUTE(IF('edt_rapport Garçons'!L356=0,"",'edt_rapport Garçons'!L356)," ","")</f>
        <v>1F5G</v>
      </c>
      <c r="H355" s="144" t="b">
        <f>ISNA(VLOOKUP(C355,Garçons!$D:$D,1,FALSE))</f>
        <v>0</v>
      </c>
      <c r="I355" s="144" t="str">
        <f t="shared" si="5"/>
        <v/>
      </c>
      <c r="J355" s="144" t="str">
        <f>IF(G355=IF(VLOOKUP(C355,Garçons!$D:$O,12,FALSE)="0","",VLOOKUP(C355,Garçons!$D:$O,12,FALSE)),"","***")</f>
        <v>***</v>
      </c>
      <c r="K355" s="144" t="str">
        <f>IF(D355=VLOOKUP(C355,Garçons!$D:$E,2,FALSE),"","***")</f>
        <v/>
      </c>
    </row>
    <row r="356" spans="1:11" x14ac:dyDescent="0.25">
      <c r="A356" s="146" t="str">
        <f>'edt_rapport Garçons'!C379</f>
        <v>Robin</v>
      </c>
      <c r="B356" s="146" t="str">
        <f>'edt_rapport Garçons'!B379</f>
        <v>CROT</v>
      </c>
      <c r="C356" s="144" t="str">
        <f>MID('edt_rapport Garçons'!A379,2,LEN('edt_rapport Garçons'!A379)-1)</f>
        <v>396226</v>
      </c>
      <c r="D356" s="144" t="str">
        <f>VLOOKUP('edt_rapport Garçons'!K379,Clubs!A:B,2,FALSE)</f>
        <v>Mont ss Vaudrey</v>
      </c>
      <c r="E356" s="144">
        <f>'edt_rapport Garçons'!E379</f>
        <v>500</v>
      </c>
      <c r="F356" s="144">
        <f>YEAR('edt_rapport Garçons'!D379)</f>
        <v>2003</v>
      </c>
      <c r="G356" s="144" t="str">
        <f>SUBSTITUTE(IF('edt_rapport Garçons'!L379=0,"",'edt_rapport Garçons'!L379)," ","")</f>
        <v>68G</v>
      </c>
      <c r="H356" s="144" t="b">
        <f>ISNA(VLOOKUP(C356,Garçons!$D:$D,1,FALSE))</f>
        <v>0</v>
      </c>
      <c r="I356" s="144" t="str">
        <f t="shared" si="5"/>
        <v/>
      </c>
      <c r="J356" s="144" t="str">
        <f>IF(G356=IF(VLOOKUP(C356,Garçons!$D:$O,12,FALSE)="0","",VLOOKUP(C356,Garçons!$D:$O,12,FALSE)),"","***")</f>
        <v>***</v>
      </c>
      <c r="K356" s="144" t="str">
        <f>IF(D356=VLOOKUP(C356,Garçons!$D:$E,2,FALSE),"","***")</f>
        <v/>
      </c>
    </row>
    <row r="357" spans="1:11" x14ac:dyDescent="0.25">
      <c r="A357" s="146" t="str">
        <f>'edt_rapport Garçons'!C323</f>
        <v>Elio</v>
      </c>
      <c r="B357" s="146" t="str">
        <f>'edt_rapport Garçons'!B323</f>
        <v>LUFIACRE</v>
      </c>
      <c r="C357" s="144" t="str">
        <f>MID('edt_rapport Garçons'!A323,2,LEN('edt_rapport Garçons'!A323)-1)</f>
        <v>396230</v>
      </c>
      <c r="D357" s="144" t="str">
        <f>VLOOKUP('edt_rapport Garçons'!K323,Clubs!A:B,2,FALSE)</f>
        <v>Esp. Lons</v>
      </c>
      <c r="E357" s="144">
        <f>'edt_rapport Garçons'!E323</f>
        <v>580</v>
      </c>
      <c r="F357" s="144">
        <f>YEAR('edt_rapport Garçons'!D323)</f>
        <v>2004</v>
      </c>
      <c r="G357" s="144" t="str">
        <f>SUBSTITUTE(IF('edt_rapport Garçons'!L323=0,"",'edt_rapport Garçons'!L323)," ","")</f>
        <v>86G</v>
      </c>
      <c r="H357" s="144" t="b">
        <f>ISNA(VLOOKUP(C357,Garçons!$D:$D,1,FALSE))</f>
        <v>0</v>
      </c>
      <c r="I357" s="144" t="str">
        <f t="shared" si="5"/>
        <v/>
      </c>
      <c r="J357" s="144" t="str">
        <f>IF(G357=IF(VLOOKUP(C357,Garçons!$D:$O,12,FALSE)="0","",VLOOKUP(C357,Garçons!$D:$O,12,FALSE)),"","***")</f>
        <v>***</v>
      </c>
      <c r="K357" s="144" t="str">
        <f>IF(D357=VLOOKUP(C357,Garçons!$D:$E,2,FALSE),"","***")</f>
        <v/>
      </c>
    </row>
    <row r="358" spans="1:11" x14ac:dyDescent="0.25">
      <c r="A358" s="146" t="str">
        <f>'edt_rapport Garçons'!C384</f>
        <v>Florent</v>
      </c>
      <c r="B358" s="146" t="str">
        <f>'edt_rapport Garçons'!B384</f>
        <v>ROMANET</v>
      </c>
      <c r="C358" s="144" t="str">
        <f>MID('edt_rapport Garçons'!A384,2,LEN('edt_rapport Garçons'!A384)-1)</f>
        <v>396259</v>
      </c>
      <c r="D358" s="144" t="str">
        <f>VLOOKUP('edt_rapport Garçons'!K384,Clubs!A:B,2,FALSE)</f>
        <v>Mont ss Vaudrey</v>
      </c>
      <c r="E358" s="144">
        <f>'edt_rapport Garçons'!E384</f>
        <v>500</v>
      </c>
      <c r="F358" s="144">
        <f>YEAR('edt_rapport Garçons'!D384)</f>
        <v>2002</v>
      </c>
      <c r="G358" s="144" t="str">
        <f>SUBSTITUTE(IF('edt_rapport Garçons'!L384=0,"",'edt_rapport Garçons'!L384)," ","")</f>
        <v>50G</v>
      </c>
      <c r="H358" s="144" t="b">
        <f>ISNA(VLOOKUP(C358,Garçons!$D:$D,1,FALSE))</f>
        <v>0</v>
      </c>
      <c r="I358" s="144" t="str">
        <f t="shared" si="5"/>
        <v/>
      </c>
      <c r="J358" s="144" t="str">
        <f>IF(G358=IF(VLOOKUP(C358,Garçons!$D:$O,12,FALSE)="0","",VLOOKUP(C358,Garçons!$D:$O,12,FALSE)),"","***")</f>
        <v>***</v>
      </c>
      <c r="K358" s="144" t="str">
        <f>IF(D358=VLOOKUP(C358,Garçons!$D:$E,2,FALSE),"","***")</f>
        <v/>
      </c>
    </row>
    <row r="359" spans="1:11" x14ac:dyDescent="0.25">
      <c r="A359" s="146" t="str">
        <f>'edt_rapport Garçons'!C364</f>
        <v>Clément</v>
      </c>
      <c r="B359" s="146" t="str">
        <f>'edt_rapport Garçons'!B364</f>
        <v>INGELAERE</v>
      </c>
      <c r="C359" s="144" t="str">
        <f>MID('edt_rapport Garçons'!A364,2,LEN('edt_rapport Garçons'!A364)-1)</f>
        <v>396274</v>
      </c>
      <c r="D359" s="144" t="str">
        <f>VLOOKUP('edt_rapport Garçons'!K364,Clubs!A:B,2,FALSE)</f>
        <v>Dole Foucherans</v>
      </c>
      <c r="E359" s="144">
        <f>'edt_rapport Garçons'!E364</f>
        <v>500</v>
      </c>
      <c r="F359" s="144">
        <f>YEAR('edt_rapport Garçons'!D364)</f>
        <v>2002</v>
      </c>
      <c r="G359" s="144" t="str">
        <f>SUBSTITUTE(IF('edt_rapport Garçons'!L364=0,"",'edt_rapport Garçons'!L364)," ","")</f>
        <v>1F30G</v>
      </c>
      <c r="H359" s="144" t="b">
        <f>ISNA(VLOOKUP(C359,Garçons!$D:$D,1,FALSE))</f>
        <v>0</v>
      </c>
      <c r="I359" s="144" t="str">
        <f t="shared" si="5"/>
        <v/>
      </c>
      <c r="J359" s="144" t="str">
        <f>IF(G359=IF(VLOOKUP(C359,Garçons!$D:$O,12,FALSE)="0","",VLOOKUP(C359,Garçons!$D:$O,12,FALSE)),"","***")</f>
        <v>***</v>
      </c>
      <c r="K359" s="144" t="str">
        <f>IF(D359=VLOOKUP(C359,Garçons!$D:$E,2,FALSE),"","***")</f>
        <v/>
      </c>
    </row>
    <row r="360" spans="1:11" x14ac:dyDescent="0.25">
      <c r="A360" s="146" t="str">
        <f>'edt_rapport Garçons'!C343</f>
        <v>Mathieu</v>
      </c>
      <c r="B360" s="146" t="str">
        <f>'edt_rapport Garçons'!B343</f>
        <v>MICHAUD</v>
      </c>
      <c r="C360" s="144" t="str">
        <f>MID('edt_rapport Garçons'!A343,2,LEN('edt_rapport Garçons'!A343)-1)</f>
        <v>396282</v>
      </c>
      <c r="D360" s="144" t="str">
        <f>VLOOKUP('edt_rapport Garçons'!K343,Clubs!A:B,2,FALSE)</f>
        <v>Asnans Beauvoisin</v>
      </c>
      <c r="E360" s="144">
        <f>'edt_rapport Garçons'!E343</f>
        <v>510</v>
      </c>
      <c r="F360" s="144">
        <f>YEAR('edt_rapport Garçons'!D343)</f>
        <v>2004</v>
      </c>
      <c r="G360" s="144" t="str">
        <f>SUBSTITUTE(IF('edt_rapport Garçons'!L343=0,"",'edt_rapport Garçons'!L343)," ","")</f>
        <v>80G</v>
      </c>
      <c r="H360" s="144" t="b">
        <f>ISNA(VLOOKUP(C360,Garçons!$D:$D,1,FALSE))</f>
        <v>0</v>
      </c>
      <c r="I360" s="144" t="str">
        <f t="shared" si="5"/>
        <v/>
      </c>
      <c r="J360" s="144" t="str">
        <f>IF(G360=IF(VLOOKUP(C360,Garçons!$D:$O,12,FALSE)="0","",VLOOKUP(C360,Garçons!$D:$O,12,FALSE)),"","***")</f>
        <v>***</v>
      </c>
      <c r="K360" s="144" t="str">
        <f>IF(D360=VLOOKUP(C360,Garçons!$D:$E,2,FALSE),"","***")</f>
        <v/>
      </c>
    </row>
    <row r="361" spans="1:11" x14ac:dyDescent="0.25">
      <c r="A361" s="146" t="str">
        <f>'edt_rapport Garçons'!C385</f>
        <v>Alan</v>
      </c>
      <c r="B361" s="146" t="str">
        <f>'edt_rapport Garçons'!B385</f>
        <v>THENON</v>
      </c>
      <c r="C361" s="144" t="str">
        <f>MID('edt_rapport Garçons'!A385,2,LEN('edt_rapport Garçons'!A385)-1)</f>
        <v>396294</v>
      </c>
      <c r="D361" s="144" t="str">
        <f>VLOOKUP('edt_rapport Garçons'!K385,Clubs!A:B,2,FALSE)</f>
        <v>Mont ss Vaudrey</v>
      </c>
      <c r="E361" s="144">
        <f>'edt_rapport Garçons'!E385</f>
        <v>500</v>
      </c>
      <c r="F361" s="144">
        <f>YEAR('edt_rapport Garçons'!D385)</f>
        <v>2001</v>
      </c>
      <c r="G361" s="144" t="str">
        <f>SUBSTITUTE(IF('edt_rapport Garçons'!L385=0,"",'edt_rapport Garçons'!L385)," ","")</f>
        <v>37F</v>
      </c>
      <c r="H361" s="144" t="b">
        <f>ISNA(VLOOKUP(C361,Garçons!$D:$D,1,FALSE))</f>
        <v>0</v>
      </c>
      <c r="I361" s="144" t="str">
        <f t="shared" si="5"/>
        <v/>
      </c>
      <c r="J361" s="144" t="str">
        <f>IF(G361=IF(VLOOKUP(C361,Garçons!$D:$O,12,FALSE)="0","",VLOOKUP(C361,Garçons!$D:$O,12,FALSE)),"","***")</f>
        <v>***</v>
      </c>
      <c r="K361" s="144" t="str">
        <f>IF(D361=VLOOKUP(C361,Garçons!$D:$E,2,FALSE),"","***")</f>
        <v/>
      </c>
    </row>
    <row r="362" spans="1:11" x14ac:dyDescent="0.25">
      <c r="A362" s="146" t="str">
        <f>'edt_rapport Garçons'!C376</f>
        <v>Yanis</v>
      </c>
      <c r="B362" s="146" t="str">
        <f>'edt_rapport Garçons'!B376</f>
        <v>MOLLETTE</v>
      </c>
      <c r="C362" s="144" t="str">
        <f>MID('edt_rapport Garçons'!A376,2,LEN('edt_rapport Garçons'!A376)-1)</f>
        <v>396331</v>
      </c>
      <c r="D362" s="144" t="str">
        <f>VLOOKUP('edt_rapport Garçons'!K376,Clubs!A:B,2,FALSE)</f>
        <v>Mont ss Vaudrey</v>
      </c>
      <c r="E362" s="144">
        <f>'edt_rapport Garçons'!E376</f>
        <v>549</v>
      </c>
      <c r="F362" s="144">
        <f>YEAR('edt_rapport Garçons'!D376)</f>
        <v>2005</v>
      </c>
      <c r="G362" s="144" t="str">
        <f>SUBSTITUTE(IF('edt_rapport Garçons'!L376=0,"",'edt_rapport Garçons'!L376)," ","")</f>
        <v>11G</v>
      </c>
      <c r="H362" s="144" t="b">
        <f>ISNA(VLOOKUP(C362,Garçons!$D:$D,1,FALSE))</f>
        <v>0</v>
      </c>
      <c r="I362" s="144" t="str">
        <f t="shared" si="5"/>
        <v/>
      </c>
      <c r="J362" s="144" t="str">
        <f>IF(G362=IF(VLOOKUP(C362,Garçons!$D:$O,12,FALSE)="0","",VLOOKUP(C362,Garçons!$D:$O,12,FALSE)),"","***")</f>
        <v>***</v>
      </c>
      <c r="K362" s="144" t="str">
        <f>IF(D362=VLOOKUP(C362,Garçons!$D:$E,2,FALSE),"","***")</f>
        <v/>
      </c>
    </row>
    <row r="363" spans="1:11" x14ac:dyDescent="0.25">
      <c r="A363" s="146" t="str">
        <f>'edt_rapport Garçons'!C321</f>
        <v>Nathan</v>
      </c>
      <c r="B363" s="146" t="str">
        <f>'edt_rapport Garçons'!B321</f>
        <v>HENRI</v>
      </c>
      <c r="C363" s="144" t="str">
        <f>MID('edt_rapport Garçons'!A321,2,LEN('edt_rapport Garçons'!A321)-1)</f>
        <v>396448</v>
      </c>
      <c r="D363" s="144" t="str">
        <f>VLOOKUP('edt_rapport Garçons'!K321,Clubs!A:B,2,FALSE)</f>
        <v>Esp. Lons</v>
      </c>
      <c r="E363" s="144">
        <f>'edt_rapport Garçons'!E321</f>
        <v>500</v>
      </c>
      <c r="F363" s="144">
        <f>YEAR('edt_rapport Garçons'!D321)</f>
        <v>2005</v>
      </c>
      <c r="G363" s="144" t="str">
        <f>SUBSTITUTE(IF('edt_rapport Garçons'!L321=0,"",'edt_rapport Garçons'!L321)," ","")</f>
        <v/>
      </c>
      <c r="H363" s="144" t="b">
        <f>ISNA(VLOOKUP(C363,Garçons!$D:$D,1,FALSE))</f>
        <v>0</v>
      </c>
      <c r="I363" s="144" t="str">
        <f t="shared" si="5"/>
        <v/>
      </c>
      <c r="J363" s="144" t="str">
        <f>IF(G363=IF(VLOOKUP(C363,Garçons!$D:$O,12,FALSE)="0","",VLOOKUP(C363,Garçons!$D:$O,12,FALSE)),"","***")</f>
        <v/>
      </c>
      <c r="K363" s="144" t="str">
        <f>IF(D363=VLOOKUP(C363,Garçons!$D:$E,2,FALSE),"","***")</f>
        <v/>
      </c>
    </row>
    <row r="364" spans="1:11" x14ac:dyDescent="0.25">
      <c r="A364" s="146" t="str">
        <f>'edt_rapport Garçons'!C380</f>
        <v>Leo</v>
      </c>
      <c r="B364" s="146" t="str">
        <f>'edt_rapport Garçons'!B380</f>
        <v>BOUTON</v>
      </c>
      <c r="C364" s="144" t="str">
        <f>MID('edt_rapport Garçons'!A380,2,LEN('edt_rapport Garçons'!A380)-1)</f>
        <v>396456</v>
      </c>
      <c r="D364" s="144" t="str">
        <f>VLOOKUP('edt_rapport Garçons'!K380,Clubs!A:B,2,FALSE)</f>
        <v>Mont ss Vaudrey</v>
      </c>
      <c r="E364" s="144">
        <f>'edt_rapport Garçons'!E380</f>
        <v>529</v>
      </c>
      <c r="F364" s="144">
        <f>YEAR('edt_rapport Garçons'!D380)</f>
        <v>2002</v>
      </c>
      <c r="G364" s="144" t="str">
        <f>SUBSTITUTE(IF('edt_rapport Garçons'!L380=0,"",'edt_rapport Garçons'!L380)," ","")</f>
        <v/>
      </c>
      <c r="H364" s="144" t="b">
        <f>ISNA(VLOOKUP(C364,Garçons!$D:$D,1,FALSE))</f>
        <v>0</v>
      </c>
      <c r="I364" s="144" t="str">
        <f t="shared" si="5"/>
        <v/>
      </c>
      <c r="J364" s="144" t="str">
        <f>IF(G364=IF(VLOOKUP(C364,Garçons!$D:$O,12,FALSE)="0","",VLOOKUP(C364,Garçons!$D:$O,12,FALSE)),"","***")</f>
        <v>***</v>
      </c>
      <c r="K364" s="144" t="str">
        <f>IF(D364=VLOOKUP(C364,Garçons!$D:$E,2,FALSE),"","***")</f>
        <v/>
      </c>
    </row>
    <row r="365" spans="1:11" x14ac:dyDescent="0.25">
      <c r="A365" s="146" t="str">
        <f>'edt_rapport Garçons'!C383</f>
        <v>Philippe adrien</v>
      </c>
      <c r="B365" s="146" t="str">
        <f>'edt_rapport Garçons'!B383</f>
        <v>JANOD</v>
      </c>
      <c r="C365" s="144" t="str">
        <f>MID('edt_rapport Garçons'!A383,2,LEN('edt_rapport Garçons'!A383)-1)</f>
        <v>396460</v>
      </c>
      <c r="D365" s="144" t="str">
        <f>VLOOKUP('edt_rapport Garçons'!K383,Clubs!A:B,2,FALSE)</f>
        <v>Mont ss Vaudrey</v>
      </c>
      <c r="E365" s="144">
        <f>'edt_rapport Garçons'!E383</f>
        <v>519</v>
      </c>
      <c r="F365" s="144">
        <f>YEAR('edt_rapport Garçons'!D383)</f>
        <v>2002</v>
      </c>
      <c r="G365" s="144" t="str">
        <f>SUBSTITUTE(IF('edt_rapport Garçons'!L383=0,"",'edt_rapport Garçons'!L383)," ","")</f>
        <v>2F35G</v>
      </c>
      <c r="H365" s="144" t="b">
        <f>ISNA(VLOOKUP(C365,Garçons!$D:$D,1,FALSE))</f>
        <v>0</v>
      </c>
      <c r="I365" s="144" t="str">
        <f t="shared" si="5"/>
        <v/>
      </c>
      <c r="J365" s="144" t="str">
        <f>IF(G365=IF(VLOOKUP(C365,Garçons!$D:$O,12,FALSE)="0","",VLOOKUP(C365,Garçons!$D:$O,12,FALSE)),"","***")</f>
        <v>***</v>
      </c>
      <c r="K365" s="144" t="str">
        <f>IF(D365=VLOOKUP(C365,Garçons!$D:$E,2,FALSE),"","***")</f>
        <v/>
      </c>
    </row>
    <row r="366" spans="1:11" x14ac:dyDescent="0.25">
      <c r="A366" s="146" t="str">
        <f>'edt_rapport Garçons'!C363</f>
        <v>Léo</v>
      </c>
      <c r="B366" s="146" t="str">
        <f>'edt_rapport Garçons'!B363</f>
        <v>BABEL</v>
      </c>
      <c r="C366" s="144" t="str">
        <f>MID('edt_rapport Garçons'!A363,2,LEN('edt_rapport Garçons'!A363)-1)</f>
        <v>396474</v>
      </c>
      <c r="D366" s="144" t="str">
        <f>VLOOKUP('edt_rapport Garçons'!K363,Clubs!A:B,2,FALSE)</f>
        <v>Dole Foucherans</v>
      </c>
      <c r="E366" s="144">
        <f>'edt_rapport Garçons'!E363</f>
        <v>513</v>
      </c>
      <c r="F366" s="144">
        <f>YEAR('edt_rapport Garçons'!D363)</f>
        <v>2002</v>
      </c>
      <c r="G366" s="144" t="str">
        <f>SUBSTITUTE(IF('edt_rapport Garçons'!L363=0,"",'edt_rapport Garçons'!L363)," ","")</f>
        <v>1F45G</v>
      </c>
      <c r="H366" s="144" t="b">
        <f>ISNA(VLOOKUP(C366,Garçons!$D:$D,1,FALSE))</f>
        <v>0</v>
      </c>
      <c r="I366" s="144" t="str">
        <f t="shared" si="5"/>
        <v/>
      </c>
      <c r="J366" s="144" t="str">
        <f>IF(G366=IF(VLOOKUP(C366,Garçons!$D:$O,12,FALSE)="0","",VLOOKUP(C366,Garçons!$D:$O,12,FALSE)),"","***")</f>
        <v>***</v>
      </c>
      <c r="K366" s="144" t="str">
        <f>IF(D366=VLOOKUP(C366,Garçons!$D:$E,2,FALSE),"","***")</f>
        <v/>
      </c>
    </row>
    <row r="367" spans="1:11" x14ac:dyDescent="0.25">
      <c r="A367" s="146" t="str">
        <f>'edt_rapport Garçons'!C350</f>
        <v>Mederic</v>
      </c>
      <c r="B367" s="146" t="str">
        <f>'edt_rapport Garçons'!B350</f>
        <v>CHAPITAUX</v>
      </c>
      <c r="C367" s="144" t="str">
        <f>MID('edt_rapport Garçons'!A350,2,LEN('edt_rapport Garçons'!A350)-1)</f>
        <v>396476</v>
      </c>
      <c r="D367" s="144" t="str">
        <f>VLOOKUP('edt_rapport Garçons'!K350,Clubs!A:B,2,FALSE)</f>
        <v>Vadans</v>
      </c>
      <c r="E367" s="144">
        <f>'edt_rapport Garçons'!E350</f>
        <v>530</v>
      </c>
      <c r="F367" s="144">
        <f>YEAR('edt_rapport Garçons'!D350)</f>
        <v>1974</v>
      </c>
      <c r="G367" s="144" t="str">
        <f>SUBSTITUTE(IF('edt_rapport Garçons'!L350=0,"",'edt_rapport Garçons'!L350)," ","")</f>
        <v/>
      </c>
      <c r="H367" s="144" t="b">
        <f>ISNA(VLOOKUP(C367,Garçons!$D:$D,1,FALSE))</f>
        <v>0</v>
      </c>
      <c r="I367" s="144" t="str">
        <f t="shared" si="5"/>
        <v/>
      </c>
      <c r="J367" s="144" t="str">
        <f>IF(G367=IF(VLOOKUP(C367,Garçons!$D:$O,12,FALSE)="0","",VLOOKUP(C367,Garçons!$D:$O,12,FALSE)),"","***")</f>
        <v>***</v>
      </c>
      <c r="K367" s="144" t="str">
        <f>IF(D367=VLOOKUP(C367,Garçons!$D:$E,2,FALSE),"","***")</f>
        <v/>
      </c>
    </row>
    <row r="368" spans="1:11" x14ac:dyDescent="0.25">
      <c r="A368" s="146" t="str">
        <f>'edt_rapport Garçons'!C331</f>
        <v>Jérémy</v>
      </c>
      <c r="B368" s="146" t="str">
        <f>'edt_rapport Garçons'!B331</f>
        <v>GROS</v>
      </c>
      <c r="C368" s="144" t="str">
        <f>MID('edt_rapport Garçons'!A331,2,LEN('edt_rapport Garçons'!A331)-1)</f>
        <v>396487</v>
      </c>
      <c r="D368" s="144" t="str">
        <f>VLOOKUP('edt_rapport Garçons'!K331,Clubs!A:B,2,FALSE)</f>
        <v>MJC Dole</v>
      </c>
      <c r="E368" s="144">
        <f>'edt_rapport Garçons'!E331</f>
        <v>500</v>
      </c>
      <c r="F368" s="144">
        <f>YEAR('edt_rapport Garçons'!D331)</f>
        <v>2005</v>
      </c>
      <c r="G368" s="144" t="str">
        <f>SUBSTITUTE(IF('edt_rapport Garçons'!L331=0,"",'edt_rapport Garçons'!L331)," ","")</f>
        <v/>
      </c>
      <c r="H368" s="144" t="b">
        <f>ISNA(VLOOKUP(C368,Garçons!$D:$D,1,FALSE))</f>
        <v>0</v>
      </c>
      <c r="I368" s="144" t="str">
        <f t="shared" si="5"/>
        <v/>
      </c>
      <c r="J368" s="144" t="str">
        <f>IF(G368=IF(VLOOKUP(C368,Garçons!$D:$O,12,FALSE)="0","",VLOOKUP(C368,Garçons!$D:$O,12,FALSE)),"","***")</f>
        <v>***</v>
      </c>
      <c r="K368" s="144" t="str">
        <f>IF(D368=VLOOKUP(C368,Garçons!$D:$E,2,FALSE),"","***")</f>
        <v/>
      </c>
    </row>
    <row r="369" spans="1:11" x14ac:dyDescent="0.25">
      <c r="A369" s="146" t="str">
        <f>'edt_rapport Garçons'!C322</f>
        <v>Melvin</v>
      </c>
      <c r="B369" s="146" t="str">
        <f>'edt_rapport Garçons'!B322</f>
        <v>COUILLEROT</v>
      </c>
      <c r="C369" s="144" t="str">
        <f>MID('edt_rapport Garçons'!A322,2,LEN('edt_rapport Garçons'!A322)-1)</f>
        <v>396504</v>
      </c>
      <c r="D369" s="144" t="str">
        <f>VLOOKUP('edt_rapport Garçons'!K322,Clubs!A:B,2,FALSE)</f>
        <v>Esp. Lons</v>
      </c>
      <c r="E369" s="144">
        <f>'edt_rapport Garçons'!E322</f>
        <v>513</v>
      </c>
      <c r="F369" s="144">
        <f>YEAR('edt_rapport Garçons'!D322)</f>
        <v>2004</v>
      </c>
      <c r="G369" s="144" t="str">
        <f>SUBSTITUTE(IF('edt_rapport Garçons'!L322=0,"",'edt_rapport Garçons'!L322)," ","")</f>
        <v>78H</v>
      </c>
      <c r="H369" s="144" t="b">
        <f>ISNA(VLOOKUP(C369,Garçons!$D:$D,1,FALSE))</f>
        <v>0</v>
      </c>
      <c r="I369" s="144" t="str">
        <f t="shared" si="5"/>
        <v/>
      </c>
      <c r="J369" s="144" t="str">
        <f>IF(G369=IF(VLOOKUP(C369,Garçons!$D:$O,12,FALSE)="0","",VLOOKUP(C369,Garçons!$D:$O,12,FALSE)),"","***")</f>
        <v>***</v>
      </c>
      <c r="K369" s="144" t="str">
        <f>IF(D369=VLOOKUP(C369,Garçons!$D:$E,2,FALSE),"","***")</f>
        <v/>
      </c>
    </row>
    <row r="370" spans="1:11" x14ac:dyDescent="0.25">
      <c r="A370" s="146" t="str">
        <f>'edt_rapport Garçons'!C324</f>
        <v>Adrien</v>
      </c>
      <c r="B370" s="146" t="str">
        <f>'edt_rapport Garçons'!B324</f>
        <v>RIFFARD</v>
      </c>
      <c r="C370" s="144" t="str">
        <f>MID('edt_rapport Garçons'!A324,2,LEN('edt_rapport Garçons'!A324)-1)</f>
        <v>396516</v>
      </c>
      <c r="D370" s="144" t="str">
        <f>VLOOKUP('edt_rapport Garçons'!K324,Clubs!A:B,2,FALSE)</f>
        <v>Esp. Lons</v>
      </c>
      <c r="E370" s="144">
        <f>'edt_rapport Garçons'!E324</f>
        <v>500</v>
      </c>
      <c r="F370" s="144">
        <f>YEAR('edt_rapport Garçons'!D324)</f>
        <v>2004</v>
      </c>
      <c r="G370" s="144" t="str">
        <f>SUBSTITUTE(IF('edt_rapport Garçons'!L324=0,"",'edt_rapport Garçons'!L324)," ","")</f>
        <v/>
      </c>
      <c r="H370" s="144" t="b">
        <f>ISNA(VLOOKUP(C370,Garçons!$D:$D,1,FALSE))</f>
        <v>0</v>
      </c>
      <c r="I370" s="144" t="str">
        <f t="shared" si="5"/>
        <v/>
      </c>
      <c r="J370" s="144" t="str">
        <f>IF(G370=IF(VLOOKUP(C370,Garçons!$D:$O,12,FALSE)="0","",VLOOKUP(C370,Garçons!$D:$O,12,FALSE)),"","***")</f>
        <v>***</v>
      </c>
      <c r="K370" s="144" t="str">
        <f>IF(D370=VLOOKUP(C370,Garçons!$D:$E,2,FALSE),"","***")</f>
        <v/>
      </c>
    </row>
    <row r="371" spans="1:11" x14ac:dyDescent="0.25">
      <c r="A371" s="146" t="str">
        <f>'edt_rapport Garçons'!C357</f>
        <v>Adam</v>
      </c>
      <c r="B371" s="146" t="str">
        <f>'edt_rapport Garçons'!B357</f>
        <v>SAADE</v>
      </c>
      <c r="C371" s="144" t="str">
        <f>MID('edt_rapport Garçons'!A357,2,LEN('edt_rapport Garçons'!A357)-1)</f>
        <v>396538</v>
      </c>
      <c r="D371" s="144" t="str">
        <f>VLOOKUP('edt_rapport Garçons'!K357,Clubs!A:B,2,FALSE)</f>
        <v>Jura Morez</v>
      </c>
      <c r="E371" s="144">
        <f>'edt_rapport Garçons'!E357</f>
        <v>500</v>
      </c>
      <c r="F371" s="144">
        <f>YEAR('edt_rapport Garçons'!D357)</f>
        <v>2000</v>
      </c>
      <c r="G371" s="144" t="str">
        <f>SUBSTITUTE(IF('edt_rapport Garçons'!L357=0,"",'edt_rapport Garçons'!L357)," ","")</f>
        <v/>
      </c>
      <c r="H371" s="144" t="b">
        <f>ISNA(VLOOKUP(C371,Garçons!$D:$D,1,FALSE))</f>
        <v>0</v>
      </c>
      <c r="I371" s="144" t="str">
        <f t="shared" si="5"/>
        <v/>
      </c>
      <c r="J371" s="144" t="str">
        <f>IF(G371=IF(VLOOKUP(C371,Garçons!$D:$O,12,FALSE)="0","",VLOOKUP(C371,Garçons!$D:$O,12,FALSE)),"","***")</f>
        <v>***</v>
      </c>
      <c r="K371" s="144" t="str">
        <f>IF(D371=VLOOKUP(C371,Garçons!$D:$E,2,FALSE),"","***")</f>
        <v/>
      </c>
    </row>
    <row r="372" spans="1:11" x14ac:dyDescent="0.25">
      <c r="A372" s="146" t="str">
        <f>'edt_rapport Garçons'!C334</f>
        <v>Aurélien</v>
      </c>
      <c r="B372" s="146" t="str">
        <f>'edt_rapport Garçons'!B334</f>
        <v>GROS</v>
      </c>
      <c r="C372" s="144" t="str">
        <f>MID('edt_rapport Garçons'!A334,2,LEN('edt_rapport Garçons'!A334)-1)</f>
        <v>396548</v>
      </c>
      <c r="D372" s="144" t="str">
        <f>VLOOKUP('edt_rapport Garçons'!K334,Clubs!A:B,2,FALSE)</f>
        <v>MJC Dole</v>
      </c>
      <c r="E372" s="144">
        <f>'edt_rapport Garçons'!E334</f>
        <v>500</v>
      </c>
      <c r="F372" s="144">
        <f>YEAR('edt_rapport Garçons'!D334)</f>
        <v>2003</v>
      </c>
      <c r="G372" s="144" t="str">
        <f>SUBSTITUTE(IF('edt_rapport Garçons'!L334=0,"",'edt_rapport Garçons'!L334)," ","")</f>
        <v/>
      </c>
      <c r="H372" s="144" t="b">
        <f>ISNA(VLOOKUP(C372,Garçons!$D:$D,1,FALSE))</f>
        <v>0</v>
      </c>
      <c r="I372" s="144" t="str">
        <f t="shared" si="5"/>
        <v/>
      </c>
      <c r="J372" s="144" t="str">
        <f>IF(G372=IF(VLOOKUP(C372,Garçons!$D:$O,12,FALSE)="0","",VLOOKUP(C372,Garçons!$D:$O,12,FALSE)),"","***")</f>
        <v>***</v>
      </c>
      <c r="K372" s="144" t="str">
        <f>IF(D372=VLOOKUP(C372,Garçons!$D:$E,2,FALSE),"","***")</f>
        <v/>
      </c>
    </row>
    <row r="373" spans="1:11" x14ac:dyDescent="0.25">
      <c r="A373" s="146" t="str">
        <f>'edt_rapport Garçons'!C346</f>
        <v>François</v>
      </c>
      <c r="B373" s="146" t="str">
        <f>'edt_rapport Garçons'!B346</f>
        <v>PREVOT</v>
      </c>
      <c r="C373" s="144" t="str">
        <f>MID('edt_rapport Garçons'!A346,2,LEN('edt_rapport Garçons'!A346)-1)</f>
        <v>396553</v>
      </c>
      <c r="D373" s="144" t="str">
        <f>VLOOKUP('edt_rapport Garçons'!K346,Clubs!A:B,2,FALSE)</f>
        <v>Asnans Beauvoisin</v>
      </c>
      <c r="E373" s="144">
        <f>'edt_rapport Garçons'!E346</f>
        <v>500</v>
      </c>
      <c r="F373" s="144">
        <f>YEAR('edt_rapport Garçons'!D346)</f>
        <v>2002</v>
      </c>
      <c r="G373" s="144" t="str">
        <f>SUBSTITUTE(IF('edt_rapport Garçons'!L346=0,"",'edt_rapport Garçons'!L346)," ","")</f>
        <v/>
      </c>
      <c r="H373" s="144" t="b">
        <f>ISNA(VLOOKUP(C373,Garçons!$D:$D,1,FALSE))</f>
        <v>0</v>
      </c>
      <c r="I373" s="144" t="str">
        <f t="shared" si="5"/>
        <v/>
      </c>
      <c r="J373" s="144" t="str">
        <f>IF(G373=IF(VLOOKUP(C373,Garçons!$D:$O,12,FALSE)="0","",VLOOKUP(C373,Garçons!$D:$O,12,FALSE)),"","***")</f>
        <v>***</v>
      </c>
      <c r="K373" s="144" t="str">
        <f>IF(D373=VLOOKUP(C373,Garçons!$D:$E,2,FALSE),"","***")</f>
        <v/>
      </c>
    </row>
    <row r="374" spans="1:11" x14ac:dyDescent="0.25">
      <c r="A374" s="146" t="str">
        <f>'edt_rapport Garçons'!C313</f>
        <v>Camille</v>
      </c>
      <c r="B374" s="146" t="str">
        <f>'edt_rapport Garçons'!B313</f>
        <v>DOLE-FAIVRE</v>
      </c>
      <c r="C374" s="144" t="str">
        <f>MID('edt_rapport Garçons'!A313,2,LEN('edt_rapport Garçons'!A313)-1)</f>
        <v>396578</v>
      </c>
      <c r="D374" s="144" t="str">
        <f>VLOOKUP('edt_rapport Garçons'!K313,Clubs!A:B,2,FALSE)</f>
        <v>Mouchard</v>
      </c>
      <c r="E374" s="144">
        <f>'edt_rapport Garçons'!E313</f>
        <v>500</v>
      </c>
      <c r="F374" s="144">
        <f>YEAR('edt_rapport Garçons'!D313)</f>
        <v>2003</v>
      </c>
      <c r="G374" s="144" t="str">
        <f>SUBSTITUTE(IF('edt_rapport Garçons'!L313=0,"",'edt_rapport Garçons'!L313)," ","")</f>
        <v/>
      </c>
      <c r="H374" s="144" t="b">
        <f>ISNA(VLOOKUP(C374,Garçons!$D:$D,1,FALSE))</f>
        <v>0</v>
      </c>
      <c r="I374" s="144" t="str">
        <f t="shared" si="5"/>
        <v/>
      </c>
      <c r="J374" s="144" t="str">
        <f>IF(G374=IF(VLOOKUP(C374,Garçons!$D:$O,12,FALSE)="0","",VLOOKUP(C374,Garçons!$D:$O,12,FALSE)),"","***")</f>
        <v>***</v>
      </c>
      <c r="K374" s="144" t="str">
        <f>IF(D374=VLOOKUP(C374,Garçons!$D:$E,2,FALSE),"","***")</f>
        <v/>
      </c>
    </row>
    <row r="375" spans="1:11" x14ac:dyDescent="0.25">
      <c r="A375" s="146" t="str">
        <f>'edt_rapport Garçons'!C314</f>
        <v>Mateo</v>
      </c>
      <c r="B375" s="146" t="str">
        <f>'edt_rapport Garçons'!B314</f>
        <v>LAWANSCH</v>
      </c>
      <c r="C375" s="144" t="str">
        <f>MID('edt_rapport Garçons'!A314,2,LEN('edt_rapport Garçons'!A314)-1)</f>
        <v>396590</v>
      </c>
      <c r="D375" s="144" t="str">
        <f>VLOOKUP('edt_rapport Garçons'!K314,Clubs!A:B,2,FALSE)</f>
        <v>Mouchard</v>
      </c>
      <c r="E375" s="144">
        <f>'edt_rapport Garçons'!E314</f>
        <v>500</v>
      </c>
      <c r="F375" s="144">
        <f>YEAR('edt_rapport Garçons'!D314)</f>
        <v>2001</v>
      </c>
      <c r="G375" s="144" t="str">
        <f>SUBSTITUTE(IF('edt_rapport Garçons'!L314=0,"",'edt_rapport Garçons'!L314)," ","")</f>
        <v/>
      </c>
      <c r="H375" s="144" t="b">
        <f>ISNA(VLOOKUP(C375,Garçons!$D:$D,1,FALSE))</f>
        <v>0</v>
      </c>
      <c r="I375" s="144" t="str">
        <f t="shared" si="5"/>
        <v/>
      </c>
      <c r="J375" s="144" t="str">
        <f>IF(G375=IF(VLOOKUP(C375,Garçons!$D:$O,12,FALSE)="0","",VLOOKUP(C375,Garçons!$D:$O,12,FALSE)),"","***")</f>
        <v>***</v>
      </c>
      <c r="K375" s="144" t="str">
        <f>IF(D375=VLOOKUP(C375,Garçons!$D:$E,2,FALSE),"","***")</f>
        <v/>
      </c>
    </row>
    <row r="376" spans="1:11" x14ac:dyDescent="0.25">
      <c r="A376" s="146" t="str">
        <f>'edt_rapport Garçons'!C504</f>
        <v>Christophe</v>
      </c>
      <c r="B376" s="146" t="str">
        <f>'edt_rapport Garçons'!B504</f>
        <v>PANICALI</v>
      </c>
      <c r="C376" s="144" t="str">
        <f>MID('edt_rapport Garçons'!A504,2,LEN('edt_rapport Garçons'!A504)-1)</f>
        <v>5416821</v>
      </c>
      <c r="D376" s="144" t="str">
        <f>VLOOKUP('edt_rapport Garçons'!K504,Clubs!A:B,2,FALSE)</f>
        <v>Danjoutin</v>
      </c>
      <c r="E376" s="144">
        <f>'edt_rapport Garçons'!E504</f>
        <v>1477</v>
      </c>
      <c r="F376" s="144">
        <f>YEAR('edt_rapport Garçons'!D504)</f>
        <v>1974</v>
      </c>
      <c r="G376" s="144" t="str">
        <f>SUBSTITUTE(IF('edt_rapport Garçons'!L504=0,"",'edt_rapport Garçons'!L504)," ","")</f>
        <v/>
      </c>
      <c r="H376" s="144" t="b">
        <f>ISNA(VLOOKUP(C376,Garçons!$D:$D,1,FALSE))</f>
        <v>0</v>
      </c>
      <c r="I376" s="144" t="str">
        <f t="shared" si="5"/>
        <v/>
      </c>
      <c r="J376" s="144" t="str">
        <f>IF(G376=IF(VLOOKUP(C376,Garçons!$D:$O,12,FALSE)="0","",VLOOKUP(C376,Garçons!$D:$O,12,FALSE)),"","***")</f>
        <v>***</v>
      </c>
      <c r="K376" s="144" t="str">
        <f>IF(D376=VLOOKUP(C376,Garçons!$D:$E,2,FALSE),"","***")</f>
        <v/>
      </c>
    </row>
    <row r="377" spans="1:11" x14ac:dyDescent="0.25">
      <c r="A377" s="146" t="str">
        <f>'edt_rapport Garçons'!C360</f>
        <v>Gang</v>
      </c>
      <c r="B377" s="146" t="str">
        <f>'edt_rapport Garçons'!B360</f>
        <v>XU</v>
      </c>
      <c r="C377" s="144" t="str">
        <f>MID('edt_rapport Garçons'!A360,2,LEN('edt_rapport Garçons'!A360)-1)</f>
        <v>5612304</v>
      </c>
      <c r="D377" s="144" t="str">
        <f>VLOOKUP('edt_rapport Garçons'!K360,Clubs!A:B,2,FALSE)</f>
        <v>Jura Morez</v>
      </c>
      <c r="E377" s="144">
        <f>'edt_rapport Garçons'!E360</f>
        <v>2723</v>
      </c>
      <c r="F377" s="144">
        <f>YEAR('edt_rapport Garçons'!D360)</f>
        <v>1979</v>
      </c>
      <c r="G377" s="144" t="str">
        <f>SUBSTITUTE(IF('edt_rapport Garçons'!L360=0,"",'edt_rapport Garçons'!L360)," ","")</f>
        <v/>
      </c>
      <c r="H377" s="144" t="b">
        <f>ISNA(VLOOKUP(C377,Garçons!$D:$D,1,FALSE))</f>
        <v>0</v>
      </c>
      <c r="I377" s="144" t="str">
        <f t="shared" si="5"/>
        <v/>
      </c>
      <c r="J377" s="144" t="str">
        <f>IF(G377=IF(VLOOKUP(C377,Garçons!$D:$O,12,FALSE)="0","",VLOOKUP(C377,Garçons!$D:$O,12,FALSE)),"","***")</f>
        <v/>
      </c>
      <c r="K377" s="144" t="str">
        <f>IF(D377=VLOOKUP(C377,Garçons!$D:$E,2,FALSE),"","***")</f>
        <v/>
      </c>
    </row>
    <row r="378" spans="1:11" x14ac:dyDescent="0.25">
      <c r="A378" s="146" t="str">
        <f>'edt_rapport Garçons'!C222</f>
        <v>Luc</v>
      </c>
      <c r="B378" s="146" t="str">
        <f>'edt_rapport Garçons'!B222</f>
        <v>BEY</v>
      </c>
      <c r="C378" s="144" t="str">
        <f>MID('edt_rapport Garçons'!A222,2,LEN('edt_rapport Garçons'!A222)-1)</f>
        <v>5714820</v>
      </c>
      <c r="D378" s="144" t="str">
        <f>VLOOKUP('edt_rapport Garçons'!K222,Clubs!A:B,2,FALSE)</f>
        <v>Bavans</v>
      </c>
      <c r="E378" s="144">
        <f>'edt_rapport Garçons'!E222</f>
        <v>1340</v>
      </c>
      <c r="F378" s="144">
        <f>YEAR('edt_rapport Garçons'!D222)</f>
        <v>1972</v>
      </c>
      <c r="G378" s="144" t="str">
        <f>SUBSTITUTE(IF('edt_rapport Garçons'!L222=0,"",'edt_rapport Garçons'!L222)," ","")</f>
        <v/>
      </c>
      <c r="H378" s="144" t="b">
        <f>ISNA(VLOOKUP(C378,Garçons!$D:$D,1,FALSE))</f>
        <v>0</v>
      </c>
      <c r="I378" s="144" t="str">
        <f t="shared" si="5"/>
        <v/>
      </c>
      <c r="J378" s="144" t="str">
        <f>IF(G378=IF(VLOOKUP(C378,Garçons!$D:$O,12,FALSE)="0","",VLOOKUP(C378,Garçons!$D:$O,12,FALSE)),"","***")</f>
        <v>***</v>
      </c>
      <c r="K378" s="144" t="str">
        <f>IF(D378=VLOOKUP(C378,Garçons!$D:$E,2,FALSE),"","***")</f>
        <v/>
      </c>
    </row>
    <row r="379" spans="1:11" x14ac:dyDescent="0.25">
      <c r="A379" s="146" t="str">
        <f>'edt_rapport Garçons'!C142</f>
        <v>Patrick</v>
      </c>
      <c r="B379" s="146" t="str">
        <f>'edt_rapport Garçons'!B142</f>
        <v>MANIE</v>
      </c>
      <c r="C379" s="144" t="str">
        <f>MID('edt_rapport Garçons'!A142,2,LEN('edt_rapport Garçons'!A142)-1)</f>
        <v>5950251</v>
      </c>
      <c r="D379" s="144" t="str">
        <f>VLOOKUP('edt_rapport Garçons'!K142,Clubs!A:B,2,FALSE)</f>
        <v>Valdahon</v>
      </c>
      <c r="E379" s="144">
        <f>'edt_rapport Garçons'!E142</f>
        <v>807</v>
      </c>
      <c r="F379" s="144">
        <f>YEAR('edt_rapport Garçons'!D142)</f>
        <v>1947</v>
      </c>
      <c r="G379" s="144" t="str">
        <f>SUBSTITUTE(IF('edt_rapport Garçons'!L142=0,"",'edt_rapport Garçons'!L142)," ","")</f>
        <v/>
      </c>
      <c r="H379" s="144" t="b">
        <f>ISNA(VLOOKUP(C379,Garçons!$D:$D,1,FALSE))</f>
        <v>0</v>
      </c>
      <c r="I379" s="144" t="str">
        <f t="shared" si="5"/>
        <v/>
      </c>
      <c r="J379" s="144" t="str">
        <f>IF(G379=IF(VLOOKUP(C379,Garçons!$D:$O,12,FALSE)="0","",VLOOKUP(C379,Garçons!$D:$O,12,FALSE)),"","***")</f>
        <v>***</v>
      </c>
      <c r="K379" s="144" t="str">
        <f>IF(D379=VLOOKUP(C379,Garçons!$D:$E,2,FALSE),"","***")</f>
        <v/>
      </c>
    </row>
    <row r="380" spans="1:11" x14ac:dyDescent="0.25">
      <c r="A380" s="146" t="str">
        <f>'edt_rapport Garçons'!C116</f>
        <v>Olivier</v>
      </c>
      <c r="B380" s="146" t="str">
        <f>'edt_rapport Garçons'!B116</f>
        <v>DAHIREL</v>
      </c>
      <c r="C380" s="144" t="str">
        <f>MID('edt_rapport Garçons'!A116,2,LEN('edt_rapport Garçons'!A116)-1)</f>
        <v>6018658</v>
      </c>
      <c r="D380" s="144" t="str">
        <f>VLOOKUP('edt_rapport Garçons'!K116,Clubs!A:B,2,FALSE)</f>
        <v>Torpes Boussières</v>
      </c>
      <c r="E380" s="144">
        <f>'edt_rapport Garçons'!E116</f>
        <v>949</v>
      </c>
      <c r="F380" s="144">
        <f>YEAR('edt_rapport Garçons'!D116)</f>
        <v>1973</v>
      </c>
      <c r="G380" s="144" t="str">
        <f>SUBSTITUTE(IF('edt_rapport Garçons'!L116=0,"",'edt_rapport Garçons'!L116)," ","")</f>
        <v/>
      </c>
      <c r="H380" s="144" t="b">
        <f>ISNA(VLOOKUP(C380,Garçons!$D:$D,1,FALSE))</f>
        <v>0</v>
      </c>
      <c r="I380" s="144" t="str">
        <f t="shared" si="5"/>
        <v/>
      </c>
      <c r="J380" s="144" t="str">
        <f>IF(G380=IF(VLOOKUP(C380,Garçons!$D:$O,12,FALSE)="0","",VLOOKUP(C380,Garçons!$D:$O,12,FALSE)),"","***")</f>
        <v>***</v>
      </c>
      <c r="K380" s="144" t="str">
        <f>IF(D380=VLOOKUP(C380,Garçons!$D:$E,2,FALSE),"","***")</f>
        <v/>
      </c>
    </row>
    <row r="381" spans="1:11" x14ac:dyDescent="0.25">
      <c r="A381" s="146" t="str">
        <f>'edt_rapport Garçons'!C95</f>
        <v>Philippe</v>
      </c>
      <c r="B381" s="146" t="str">
        <f>'edt_rapport Garçons'!B95</f>
        <v>ROXIN</v>
      </c>
      <c r="C381" s="144" t="str">
        <f>MID('edt_rapport Garçons'!A95,2,LEN('edt_rapport Garçons'!A95)-1)</f>
        <v>6711855</v>
      </c>
      <c r="D381" s="144" t="str">
        <f>VLOOKUP('edt_rapport Garçons'!K95,Clubs!A:B,2,FALSE)</f>
        <v>L'Isle/Doubs</v>
      </c>
      <c r="E381" s="144">
        <f>'edt_rapport Garçons'!E95</f>
        <v>859</v>
      </c>
      <c r="F381" s="144">
        <f>YEAR('edt_rapport Garçons'!D95)</f>
        <v>1971</v>
      </c>
      <c r="G381" s="144" t="str">
        <f>SUBSTITUTE(IF('edt_rapport Garçons'!L95=0,"",'edt_rapport Garçons'!L95)," ","")</f>
        <v/>
      </c>
      <c r="H381" s="144" t="b">
        <f>ISNA(VLOOKUP(C381,Garçons!$D:$D,1,FALSE))</f>
        <v>0</v>
      </c>
      <c r="I381" s="144" t="str">
        <f t="shared" si="5"/>
        <v/>
      </c>
      <c r="J381" s="144" t="str">
        <f>IF(G381=IF(VLOOKUP(C381,Garçons!$D:$O,12,FALSE)="0","",VLOOKUP(C381,Garçons!$D:$O,12,FALSE)),"","***")</f>
        <v>***</v>
      </c>
      <c r="K381" s="144" t="str">
        <f>IF(D381=VLOOKUP(C381,Garçons!$D:$E,2,FALSE),"","***")</f>
        <v/>
      </c>
    </row>
    <row r="382" spans="1:11" x14ac:dyDescent="0.25">
      <c r="A382" s="146" t="str">
        <f>'edt_rapport Garçons'!C540</f>
        <v>Patrick</v>
      </c>
      <c r="B382" s="146" t="str">
        <f>'edt_rapport Garçons'!B540</f>
        <v>PEREZ-CARILLO</v>
      </c>
      <c r="C382" s="144" t="str">
        <f>MID('edt_rapport Garçons'!A540,2,LEN('edt_rapport Garçons'!A540)-1)</f>
        <v>686381</v>
      </c>
      <c r="D382" s="144" t="str">
        <f>VLOOKUP('edt_rapport Garçons'!K540,Clubs!A:B,2,FALSE)</f>
        <v>Belfort Froideval</v>
      </c>
      <c r="E382" s="144">
        <f>'edt_rapport Garçons'!E540</f>
        <v>1324</v>
      </c>
      <c r="F382" s="144">
        <f>YEAR('edt_rapport Garçons'!D540)</f>
        <v>1959</v>
      </c>
      <c r="G382" s="144" t="str">
        <f>SUBSTITUTE(IF('edt_rapport Garçons'!L540=0,"",'edt_rapport Garçons'!L540)," ","")</f>
        <v>1C55D</v>
      </c>
      <c r="H382" s="144" t="b">
        <f>ISNA(VLOOKUP(C382,Garçons!$D:$D,1,FALSE))</f>
        <v>0</v>
      </c>
      <c r="I382" s="144" t="str">
        <f t="shared" si="5"/>
        <v/>
      </c>
      <c r="J382" s="144" t="str">
        <f>IF(G382=IF(VLOOKUP(C382,Garçons!$D:$O,12,FALSE)="0","",VLOOKUP(C382,Garçons!$D:$O,12,FALSE)),"","***")</f>
        <v>***</v>
      </c>
      <c r="K382" s="144" t="str">
        <f>IF(D382=VLOOKUP(C382,Garçons!$D:$E,2,FALSE),"","***")</f>
        <v/>
      </c>
    </row>
    <row r="383" spans="1:11" x14ac:dyDescent="0.25">
      <c r="A383" s="146" t="str">
        <f>'edt_rapport Garçons'!C537</f>
        <v>Nicolas</v>
      </c>
      <c r="B383" s="146" t="str">
        <f>'edt_rapport Garçons'!B537</f>
        <v>TRIBLE</v>
      </c>
      <c r="C383" s="144" t="str">
        <f>MID('edt_rapport Garçons'!A537,2,LEN('edt_rapport Garçons'!A537)-1)</f>
        <v>702354</v>
      </c>
      <c r="D383" s="144" t="str">
        <f>VLOOKUP('edt_rapport Garçons'!K537,Clubs!A:B,2,FALSE)</f>
        <v>Belfort Froideval</v>
      </c>
      <c r="E383" s="144">
        <f>'edt_rapport Garçons'!E537</f>
        <v>1373</v>
      </c>
      <c r="F383" s="144">
        <f>YEAR('edt_rapport Garçons'!D537)</f>
        <v>1982</v>
      </c>
      <c r="G383" s="144" t="str">
        <f>SUBSTITUTE(IF('edt_rapport Garçons'!L537=0,"",'edt_rapport Garçons'!L537)," ","")</f>
        <v/>
      </c>
      <c r="H383" s="144" t="b">
        <f>ISNA(VLOOKUP(C383,Garçons!$D:$D,1,FALSE))</f>
        <v>0</v>
      </c>
      <c r="I383" s="144" t="str">
        <f t="shared" si="5"/>
        <v/>
      </c>
      <c r="J383" s="144" t="str">
        <f>IF(G383=IF(VLOOKUP(C383,Garçons!$D:$O,12,FALSE)="0","",VLOOKUP(C383,Garçons!$D:$O,12,FALSE)),"","***")</f>
        <v>***</v>
      </c>
      <c r="K383" s="144" t="str">
        <f>IF(D383=VLOOKUP(C383,Garçons!$D:$E,2,FALSE),"","***")</f>
        <v/>
      </c>
    </row>
    <row r="384" spans="1:11" x14ac:dyDescent="0.25">
      <c r="A384" s="146" t="str">
        <f>'edt_rapport Garçons'!C445</f>
        <v>Jean michel</v>
      </c>
      <c r="B384" s="146" t="str">
        <f>'edt_rapport Garçons'!B445</f>
        <v>GRANDCLERC</v>
      </c>
      <c r="C384" s="144" t="str">
        <f>MID('edt_rapport Garçons'!A445,2,LEN('edt_rapport Garçons'!A445)-1)</f>
        <v>702452</v>
      </c>
      <c r="D384" s="144" t="str">
        <f>VLOOKUP('edt_rapport Garçons'!K445,Clubs!A:B,2,FALSE)</f>
        <v>Saulx de Vesoul</v>
      </c>
      <c r="E384" s="144">
        <f>'edt_rapport Garçons'!E445</f>
        <v>771</v>
      </c>
      <c r="F384" s="144">
        <f>YEAR('edt_rapport Garçons'!D445)</f>
        <v>1959</v>
      </c>
      <c r="G384" s="144" t="str">
        <f>SUBSTITUTE(IF('edt_rapport Garçons'!L445=0,"",'edt_rapport Garçons'!L445)," ","")</f>
        <v/>
      </c>
      <c r="H384" s="144" t="b">
        <f>ISNA(VLOOKUP(C384,Garçons!$D:$D,1,FALSE))</f>
        <v>0</v>
      </c>
      <c r="I384" s="144" t="str">
        <f t="shared" si="5"/>
        <v/>
      </c>
      <c r="J384" s="144" t="str">
        <f>IF(G384=IF(VLOOKUP(C384,Garçons!$D:$O,12,FALSE)="0","",VLOOKUP(C384,Garçons!$D:$O,12,FALSE)),"","***")</f>
        <v>***</v>
      </c>
      <c r="K384" s="144" t="str">
        <f>IF(D384=VLOOKUP(C384,Garçons!$D:$E,2,FALSE),"","***")</f>
        <v/>
      </c>
    </row>
    <row r="385" spans="1:11" x14ac:dyDescent="0.25">
      <c r="A385" s="146" t="str">
        <f>'edt_rapport Garçons'!C130</f>
        <v>Olivier</v>
      </c>
      <c r="B385" s="146" t="str">
        <f>'edt_rapport Garçons'!B130</f>
        <v>MASSACRIER</v>
      </c>
      <c r="C385" s="144" t="str">
        <f>MID('edt_rapport Garçons'!A130,2,LEN('edt_rapport Garçons'!A130)-1)</f>
        <v>702623</v>
      </c>
      <c r="D385" s="144" t="str">
        <f>VLOOKUP('edt_rapport Garçons'!K130,Clubs!A:B,2,FALSE)</f>
        <v>Valentigney</v>
      </c>
      <c r="E385" s="144">
        <f>'edt_rapport Garçons'!E130</f>
        <v>1562</v>
      </c>
      <c r="F385" s="144">
        <f>YEAR('edt_rapport Garçons'!D130)</f>
        <v>1971</v>
      </c>
      <c r="G385" s="144" t="str">
        <f>SUBSTITUTE(IF('edt_rapport Garçons'!L130=0,"",'edt_rapport Garçons'!L130)," ","")</f>
        <v/>
      </c>
      <c r="H385" s="144" t="b">
        <f>ISNA(VLOOKUP(C385,Garçons!$D:$D,1,FALSE))</f>
        <v>0</v>
      </c>
      <c r="I385" s="144" t="str">
        <f t="shared" si="5"/>
        <v/>
      </c>
      <c r="J385" s="144" t="str">
        <f>IF(G385=IF(VLOOKUP(C385,Garçons!$D:$O,12,FALSE)="0","",VLOOKUP(C385,Garçons!$D:$O,12,FALSE)),"","***")</f>
        <v>***</v>
      </c>
      <c r="K385" s="144" t="str">
        <f>IF(D385=VLOOKUP(C385,Garçons!$D:$E,2,FALSE),"","***")</f>
        <v/>
      </c>
    </row>
    <row r="386" spans="1:11" x14ac:dyDescent="0.25">
      <c r="A386" s="146" t="str">
        <f>'edt_rapport Garçons'!C471</f>
        <v>Bertrand</v>
      </c>
      <c r="B386" s="146" t="str">
        <f>'edt_rapport Garçons'!B471</f>
        <v>METTEY</v>
      </c>
      <c r="C386" s="144" t="str">
        <f>MID('edt_rapport Garçons'!A471,2,LEN('edt_rapport Garçons'!A471)-1)</f>
        <v>703307</v>
      </c>
      <c r="D386" s="144" t="str">
        <f>VLOOKUP('edt_rapport Garçons'!K471,Clubs!A:B,2,FALSE)</f>
        <v>Port Vaivre</v>
      </c>
      <c r="E386" s="144">
        <f>'edt_rapport Garçons'!E471</f>
        <v>847</v>
      </c>
      <c r="F386" s="144">
        <f>YEAR('edt_rapport Garçons'!D471)</f>
        <v>1970</v>
      </c>
      <c r="G386" s="144" t="str">
        <f>SUBSTITUTE(IF('edt_rapport Garçons'!L471=0,"",'edt_rapport Garçons'!L471)," ","")</f>
        <v>85D</v>
      </c>
      <c r="H386" s="144" t="b">
        <f>ISNA(VLOOKUP(C386,Garçons!$D:$D,1,FALSE))</f>
        <v>0</v>
      </c>
      <c r="I386" s="144" t="str">
        <f t="shared" ref="I386:I449" si="6">IF(C386=C385,"***","")</f>
        <v/>
      </c>
      <c r="J386" s="144" t="str">
        <f>IF(G386=IF(VLOOKUP(C386,Garçons!$D:$O,12,FALSE)="0","",VLOOKUP(C386,Garçons!$D:$O,12,FALSE)),"","***")</f>
        <v>***</v>
      </c>
      <c r="K386" s="144" t="str">
        <f>IF(D386=VLOOKUP(C386,Garçons!$D:$E,2,FALSE),"","***")</f>
        <v/>
      </c>
    </row>
    <row r="387" spans="1:11" x14ac:dyDescent="0.25">
      <c r="A387" s="146" t="str">
        <f>'edt_rapport Garçons'!C468</f>
        <v>Phetsavanh</v>
      </c>
      <c r="B387" s="146" t="str">
        <f>'edt_rapport Garçons'!B468</f>
        <v>CHANTHABOURY</v>
      </c>
      <c r="C387" s="144" t="str">
        <f>MID('edt_rapport Garçons'!A468,2,LEN('edt_rapport Garçons'!A468)-1)</f>
        <v>703335</v>
      </c>
      <c r="D387" s="144" t="str">
        <f>VLOOKUP('edt_rapport Garçons'!K468,Clubs!A:B,2,FALSE)</f>
        <v>Port Vaivre</v>
      </c>
      <c r="E387" s="144">
        <f>'edt_rapport Garçons'!E468</f>
        <v>1311</v>
      </c>
      <c r="F387" s="144">
        <f>YEAR('edt_rapport Garçons'!D468)</f>
        <v>1968</v>
      </c>
      <c r="G387" s="144" t="str">
        <f>SUBSTITUTE(IF('edt_rapport Garçons'!L468=0,"",'edt_rapport Garçons'!L468)," ","")</f>
        <v/>
      </c>
      <c r="H387" s="144" t="b">
        <f>ISNA(VLOOKUP(C387,Garçons!$D:$D,1,FALSE))</f>
        <v>0</v>
      </c>
      <c r="I387" s="144" t="str">
        <f t="shared" si="6"/>
        <v/>
      </c>
      <c r="J387" s="144" t="str">
        <f>IF(G387=IF(VLOOKUP(C387,Garçons!$D:$O,12,FALSE)="0","",VLOOKUP(C387,Garçons!$D:$O,12,FALSE)),"","***")</f>
        <v/>
      </c>
      <c r="K387" s="144" t="str">
        <f>IF(D387=VLOOKUP(C387,Garçons!$D:$E,2,FALSE),"","***")</f>
        <v/>
      </c>
    </row>
    <row r="388" spans="1:11" x14ac:dyDescent="0.25">
      <c r="A388" s="146" t="str">
        <f>'edt_rapport Garçons'!C456</f>
        <v>Claude</v>
      </c>
      <c r="B388" s="146" t="str">
        <f>'edt_rapport Garçons'!B456</f>
        <v>GALMICHE</v>
      </c>
      <c r="C388" s="144" t="str">
        <f>MID('edt_rapport Garçons'!A456,2,LEN('edt_rapport Garçons'!A456)-1)</f>
        <v>703554</v>
      </c>
      <c r="D388" s="144" t="str">
        <f>VLOOKUP('edt_rapport Garçons'!K456,Clubs!A:B,2,FALSE)</f>
        <v>Raddon Breuchotte</v>
      </c>
      <c r="E388" s="144">
        <f>'edt_rapport Garçons'!E456</f>
        <v>1003</v>
      </c>
      <c r="F388" s="144">
        <f>YEAR('edt_rapport Garçons'!D456)</f>
        <v>1963</v>
      </c>
      <c r="G388" s="144" t="str">
        <f>SUBSTITUTE(IF('edt_rapport Garçons'!L456=0,"",'edt_rapport Garçons'!L456)," ","")</f>
        <v>1C59D</v>
      </c>
      <c r="H388" s="144" t="b">
        <f>ISNA(VLOOKUP(C388,Garçons!$D:$D,1,FALSE))</f>
        <v>0</v>
      </c>
      <c r="I388" s="144" t="str">
        <f t="shared" si="6"/>
        <v/>
      </c>
      <c r="J388" s="144" t="str">
        <f>IF(G388=IF(VLOOKUP(C388,Garçons!$D:$O,12,FALSE)="0","",VLOOKUP(C388,Garçons!$D:$O,12,FALSE)),"","***")</f>
        <v>***</v>
      </c>
      <c r="K388" s="144" t="str">
        <f>IF(D388=VLOOKUP(C388,Garçons!$D:$E,2,FALSE),"","***")</f>
        <v/>
      </c>
    </row>
    <row r="389" spans="1:11" x14ac:dyDescent="0.25">
      <c r="A389" s="146" t="str">
        <f>'edt_rapport Garçons'!C23</f>
        <v>Julien</v>
      </c>
      <c r="B389" s="146" t="str">
        <f>'edt_rapport Garçons'!B23</f>
        <v>DAVID</v>
      </c>
      <c r="C389" s="144" t="str">
        <f>MID('edt_rapport Garçons'!A23,2,LEN('edt_rapport Garçons'!A23)-1)</f>
        <v>703604</v>
      </c>
      <c r="D389" s="144" t="str">
        <f>VLOOKUP('edt_rapport Garçons'!K23,Clubs!A:B,2,FALSE)</f>
        <v>PS Besançon</v>
      </c>
      <c r="E389" s="144">
        <f>'edt_rapport Garçons'!E23</f>
        <v>1142</v>
      </c>
      <c r="F389" s="144">
        <f>YEAR('edt_rapport Garçons'!D23)</f>
        <v>1984</v>
      </c>
      <c r="G389" s="144" t="str">
        <f>SUBSTITUTE(IF('edt_rapport Garçons'!L23=0,"",'edt_rapport Garçons'!L23)," ","")</f>
        <v>57D</v>
      </c>
      <c r="H389" s="144" t="b">
        <f>ISNA(VLOOKUP(C389,Garçons!$D:$D,1,FALSE))</f>
        <v>0</v>
      </c>
      <c r="I389" s="144" t="str">
        <f t="shared" si="6"/>
        <v/>
      </c>
      <c r="J389" s="144" t="str">
        <f>IF(G389=IF(VLOOKUP(C389,Garçons!$D:$O,12,FALSE)="0","",VLOOKUP(C389,Garçons!$D:$O,12,FALSE)),"","***")</f>
        <v>***</v>
      </c>
      <c r="K389" s="144" t="str">
        <f>IF(D389=VLOOKUP(C389,Garçons!$D:$E,2,FALSE),"","***")</f>
        <v/>
      </c>
    </row>
    <row r="390" spans="1:11" x14ac:dyDescent="0.25">
      <c r="A390" s="146" t="str">
        <f>'edt_rapport Garçons'!C473</f>
        <v>Frederic</v>
      </c>
      <c r="B390" s="146" t="str">
        <f>'edt_rapport Garçons'!B473</f>
        <v>MOURAND</v>
      </c>
      <c r="C390" s="144" t="str">
        <f>MID('edt_rapport Garçons'!A473,2,LEN('edt_rapport Garçons'!A473)-1)</f>
        <v>703973</v>
      </c>
      <c r="D390" s="144" t="str">
        <f>VLOOKUP('edt_rapport Garçons'!K473,Clubs!A:B,2,FALSE)</f>
        <v>Port Vaivre</v>
      </c>
      <c r="E390" s="144">
        <f>'edt_rapport Garçons'!E473</f>
        <v>1367</v>
      </c>
      <c r="F390" s="144">
        <f>YEAR('edt_rapport Garçons'!D473)</f>
        <v>1973</v>
      </c>
      <c r="G390" s="144" t="str">
        <f>SUBSTITUTE(IF('edt_rapport Garçons'!L473=0,"",'edt_rapport Garçons'!L473)," ","")</f>
        <v>40C</v>
      </c>
      <c r="H390" s="144" t="b">
        <f>ISNA(VLOOKUP(C390,Garçons!$D:$D,1,FALSE))</f>
        <v>0</v>
      </c>
      <c r="I390" s="144" t="str">
        <f t="shared" si="6"/>
        <v/>
      </c>
      <c r="J390" s="144" t="str">
        <f>IF(G390=IF(VLOOKUP(C390,Garçons!$D:$O,12,FALSE)="0","",VLOOKUP(C390,Garçons!$D:$O,12,FALSE)),"","***")</f>
        <v>***</v>
      </c>
      <c r="K390" s="144" t="str">
        <f>IF(D390=VLOOKUP(C390,Garçons!$D:$E,2,FALSE),"","***")</f>
        <v/>
      </c>
    </row>
    <row r="391" spans="1:11" x14ac:dyDescent="0.25">
      <c r="A391" s="146" t="str">
        <f>'edt_rapport Garçons'!C475</f>
        <v>Michel</v>
      </c>
      <c r="B391" s="146" t="str">
        <f>'edt_rapport Garçons'!B475</f>
        <v>PRINT</v>
      </c>
      <c r="C391" s="144" t="str">
        <f>MID('edt_rapport Garçons'!A475,2,LEN('edt_rapport Garçons'!A475)-1)</f>
        <v>703988</v>
      </c>
      <c r="D391" s="144" t="str">
        <f>VLOOKUP('edt_rapport Garçons'!K475,Clubs!A:B,2,FALSE)</f>
        <v>Port Vaivre</v>
      </c>
      <c r="E391" s="144">
        <f>'edt_rapport Garçons'!E475</f>
        <v>1269</v>
      </c>
      <c r="F391" s="144">
        <f>YEAR('edt_rapport Garçons'!D475)</f>
        <v>1951</v>
      </c>
      <c r="G391" s="144" t="str">
        <f>SUBSTITUTE(IF('edt_rapport Garçons'!L475=0,"",'edt_rapport Garçons'!L475)," ","")</f>
        <v>41C</v>
      </c>
      <c r="H391" s="144" t="b">
        <f>ISNA(VLOOKUP(C391,Garçons!$D:$D,1,FALSE))</f>
        <v>0</v>
      </c>
      <c r="I391" s="144" t="str">
        <f t="shared" si="6"/>
        <v/>
      </c>
      <c r="J391" s="144" t="str">
        <f>IF(G391=IF(VLOOKUP(C391,Garçons!$D:$O,12,FALSE)="0","",VLOOKUP(C391,Garçons!$D:$O,12,FALSE)),"","***")</f>
        <v>***</v>
      </c>
      <c r="K391" s="144" t="str">
        <f>IF(D391=VLOOKUP(C391,Garçons!$D:$E,2,FALSE),"","***")</f>
        <v/>
      </c>
    </row>
    <row r="392" spans="1:11" x14ac:dyDescent="0.25">
      <c r="A392" s="146" t="str">
        <f>'edt_rapport Garçons'!C470</f>
        <v>Fabien</v>
      </c>
      <c r="B392" s="146" t="str">
        <f>'edt_rapport Garçons'!B470</f>
        <v>GUENOT</v>
      </c>
      <c r="C392" s="144" t="str">
        <f>MID('edt_rapport Garçons'!A470,2,LEN('edt_rapport Garçons'!A470)-1)</f>
        <v>704044</v>
      </c>
      <c r="D392" s="144" t="str">
        <f>VLOOKUP('edt_rapport Garçons'!K470,Clubs!A:B,2,FALSE)</f>
        <v>Port Vaivre</v>
      </c>
      <c r="E392" s="144">
        <f>'edt_rapport Garçons'!E470</f>
        <v>966</v>
      </c>
      <c r="F392" s="144">
        <f>YEAR('edt_rapport Garçons'!D470)</f>
        <v>1970</v>
      </c>
      <c r="G392" s="144" t="str">
        <f>SUBSTITUTE(IF('edt_rapport Garçons'!L470=0,"",'edt_rapport Garçons'!L470)," ","")</f>
        <v>98D</v>
      </c>
      <c r="H392" s="144" t="b">
        <f>ISNA(VLOOKUP(C392,Garçons!$D:$D,1,FALSE))</f>
        <v>0</v>
      </c>
      <c r="I392" s="144" t="str">
        <f t="shared" si="6"/>
        <v/>
      </c>
      <c r="J392" s="144" t="str">
        <f>IF(G392=IF(VLOOKUP(C392,Garçons!$D:$O,12,FALSE)="0","",VLOOKUP(C392,Garçons!$D:$O,12,FALSE)),"","***")</f>
        <v>***</v>
      </c>
      <c r="K392" s="144" t="str">
        <f>IF(D392=VLOOKUP(C392,Garçons!$D:$E,2,FALSE),"","***")</f>
        <v/>
      </c>
    </row>
    <row r="393" spans="1:11" x14ac:dyDescent="0.25">
      <c r="A393" s="146" t="str">
        <f>'edt_rapport Garçons'!C91</f>
        <v>Louis</v>
      </c>
      <c r="B393" s="146" t="str">
        <f>'edt_rapport Garçons'!B91</f>
        <v>ROLAND</v>
      </c>
      <c r="C393" s="144" t="str">
        <f>MID('edt_rapport Garçons'!A91,2,LEN('edt_rapport Garçons'!A91)-1)</f>
        <v>704065</v>
      </c>
      <c r="D393" s="144" t="str">
        <f>VLOOKUP('edt_rapport Garçons'!K91,Clubs!A:B,2,FALSE)</f>
        <v>Seloncourt</v>
      </c>
      <c r="E393" s="144">
        <f>'edt_rapport Garçons'!E91</f>
        <v>2054</v>
      </c>
      <c r="F393" s="144">
        <f>YEAR('edt_rapport Garçons'!D91)</f>
        <v>1995</v>
      </c>
      <c r="G393" s="144" t="str">
        <f>SUBSTITUTE(IF('edt_rapport Garçons'!L91=0,"",'edt_rapport Garçons'!L91)," ","")</f>
        <v/>
      </c>
      <c r="H393" s="144" t="b">
        <f>ISNA(VLOOKUP(C393,Garçons!$D:$D,1,FALSE))</f>
        <v>0</v>
      </c>
      <c r="I393" s="144" t="str">
        <f t="shared" si="6"/>
        <v/>
      </c>
      <c r="J393" s="144" t="str">
        <f>IF(G393=IF(VLOOKUP(C393,Garçons!$D:$O,12,FALSE)="0","",VLOOKUP(C393,Garçons!$D:$O,12,FALSE)),"","***")</f>
        <v>***</v>
      </c>
      <c r="K393" s="144" t="str">
        <f>IF(D393=VLOOKUP(C393,Garçons!$D:$E,2,FALSE),"","***")</f>
        <v/>
      </c>
    </row>
    <row r="394" spans="1:11" x14ac:dyDescent="0.25">
      <c r="A394" s="146" t="str">
        <f>'edt_rapport Garçons'!C484</f>
        <v>Thierry</v>
      </c>
      <c r="B394" s="146" t="str">
        <f>'edt_rapport Garçons'!B484</f>
        <v>BOURGEAT</v>
      </c>
      <c r="C394" s="144" t="str">
        <f>MID('edt_rapport Garçons'!A484,2,LEN('edt_rapport Garçons'!A484)-1)</f>
        <v>704230</v>
      </c>
      <c r="D394" s="144" t="str">
        <f>VLOOKUP('edt_rapport Garçons'!K484,Clubs!A:B,2,FALSE)</f>
        <v>Lure Clairegoutte</v>
      </c>
      <c r="E394" s="144">
        <f>'edt_rapport Garçons'!E484</f>
        <v>1208</v>
      </c>
      <c r="F394" s="144">
        <f>YEAR('edt_rapport Garçons'!D484)</f>
        <v>1975</v>
      </c>
      <c r="G394" s="144" t="str">
        <f>SUBSTITUTE(IF('edt_rapport Garçons'!L484=0,"",'edt_rapport Garçons'!L484)," ","")</f>
        <v>37C</v>
      </c>
      <c r="H394" s="144" t="b">
        <f>ISNA(VLOOKUP(C394,Garçons!$D:$D,1,FALSE))</f>
        <v>0</v>
      </c>
      <c r="I394" s="144" t="str">
        <f t="shared" si="6"/>
        <v/>
      </c>
      <c r="J394" s="144" t="str">
        <f>IF(G394=IF(VLOOKUP(C394,Garçons!$D:$O,12,FALSE)="0","",VLOOKUP(C394,Garçons!$D:$O,12,FALSE)),"","***")</f>
        <v>***</v>
      </c>
      <c r="K394" s="144" t="str">
        <f>IF(D394=VLOOKUP(C394,Garçons!$D:$E,2,FALSE),"","***")</f>
        <v/>
      </c>
    </row>
    <row r="395" spans="1:11" x14ac:dyDescent="0.25">
      <c r="A395" s="146" t="str">
        <f>'edt_rapport Garçons'!C110</f>
        <v>Mathieu</v>
      </c>
      <c r="B395" s="146" t="str">
        <f>'edt_rapport Garçons'!B110</f>
        <v>BOUCHESECHE</v>
      </c>
      <c r="C395" s="144" t="str">
        <f>MID('edt_rapport Garçons'!A110,2,LEN('edt_rapport Garçons'!A110)-1)</f>
        <v>704322</v>
      </c>
      <c r="D395" s="144" t="str">
        <f>VLOOKUP('edt_rapport Garçons'!K110,Clubs!A:B,2,FALSE)</f>
        <v>Torpes Boussières</v>
      </c>
      <c r="E395" s="144">
        <f>'edt_rapport Garçons'!E110</f>
        <v>1503</v>
      </c>
      <c r="F395" s="144">
        <f>YEAR('edt_rapport Garçons'!D110)</f>
        <v>1985</v>
      </c>
      <c r="G395" s="144" t="str">
        <f>SUBSTITUTE(IF('edt_rapport Garçons'!L110=0,"",'edt_rapport Garçons'!L110)," ","")</f>
        <v>1B43C</v>
      </c>
      <c r="H395" s="144" t="b">
        <f>ISNA(VLOOKUP(C395,Garçons!$D:$D,1,FALSE))</f>
        <v>0</v>
      </c>
      <c r="I395" s="144" t="str">
        <f t="shared" si="6"/>
        <v/>
      </c>
      <c r="J395" s="144" t="str">
        <f>IF(G395=IF(VLOOKUP(C395,Garçons!$D:$O,12,FALSE)="0","",VLOOKUP(C395,Garçons!$D:$O,12,FALSE)),"","***")</f>
        <v>***</v>
      </c>
      <c r="K395" s="144" t="str">
        <f>IF(D395=VLOOKUP(C395,Garçons!$D:$E,2,FALSE),"","***")</f>
        <v/>
      </c>
    </row>
    <row r="396" spans="1:11" x14ac:dyDescent="0.25">
      <c r="A396" s="146" t="str">
        <f>'edt_rapport Garçons'!C431</f>
        <v>Jean francois</v>
      </c>
      <c r="B396" s="146" t="str">
        <f>'edt_rapport Garçons'!B431</f>
        <v>MASSON</v>
      </c>
      <c r="C396" s="144" t="str">
        <f>MID('edt_rapport Garçons'!A431,2,LEN('edt_rapport Garçons'!A431)-1)</f>
        <v>704323</v>
      </c>
      <c r="D396" s="144" t="str">
        <f>VLOOKUP('edt_rapport Garçons'!K431,Clubs!A:B,2,FALSE)</f>
        <v>Servance Mélisey</v>
      </c>
      <c r="E396" s="144">
        <f>'edt_rapport Garçons'!E431</f>
        <v>830</v>
      </c>
      <c r="F396" s="144">
        <f>YEAR('edt_rapport Garçons'!D431)</f>
        <v>1958</v>
      </c>
      <c r="G396" s="144" t="str">
        <f>SUBSTITUTE(IF('edt_rapport Garçons'!L431=0,"",'edt_rapport Garçons'!L431)," ","")</f>
        <v>97D</v>
      </c>
      <c r="H396" s="144" t="b">
        <f>ISNA(VLOOKUP(C396,Garçons!$D:$D,1,FALSE))</f>
        <v>0</v>
      </c>
      <c r="I396" s="144" t="str">
        <f t="shared" si="6"/>
        <v/>
      </c>
      <c r="J396" s="144" t="str">
        <f>IF(G396=IF(VLOOKUP(C396,Garçons!$D:$O,12,FALSE)="0","",VLOOKUP(C396,Garçons!$D:$O,12,FALSE)),"","***")</f>
        <v>***</v>
      </c>
      <c r="K396" s="144" t="str">
        <f>IF(D396=VLOOKUP(C396,Garçons!$D:$E,2,FALSE),"","***")</f>
        <v/>
      </c>
    </row>
    <row r="397" spans="1:11" x14ac:dyDescent="0.25">
      <c r="A397" s="146" t="str">
        <f>'edt_rapport Garçons'!C467</f>
        <v>David</v>
      </c>
      <c r="B397" s="146" t="str">
        <f>'edt_rapport Garçons'!B467</f>
        <v>XISTO</v>
      </c>
      <c r="C397" s="144" t="str">
        <f>MID('edt_rapport Garçons'!A467,2,LEN('edt_rapport Garçons'!A467)-1)</f>
        <v>704448</v>
      </c>
      <c r="D397" s="144" t="str">
        <f>VLOOKUP('edt_rapport Garçons'!K467,Clubs!A:B,2,FALSE)</f>
        <v>Port Vaivre</v>
      </c>
      <c r="E397" s="144">
        <f>'edt_rapport Garçons'!E467</f>
        <v>1019</v>
      </c>
      <c r="F397" s="144">
        <f>YEAR('edt_rapport Garçons'!D467)</f>
        <v>1990</v>
      </c>
      <c r="G397" s="144" t="str">
        <f>SUBSTITUTE(IF('edt_rapport Garçons'!L467=0,"",'edt_rapport Garçons'!L467)," ","")</f>
        <v>28D</v>
      </c>
      <c r="H397" s="144" t="b">
        <f>ISNA(VLOOKUP(C397,Garçons!$D:$D,1,FALSE))</f>
        <v>0</v>
      </c>
      <c r="I397" s="144" t="str">
        <f t="shared" si="6"/>
        <v/>
      </c>
      <c r="J397" s="144" t="str">
        <f>IF(G397=IF(VLOOKUP(C397,Garçons!$D:$O,12,FALSE)="0","",VLOOKUP(C397,Garçons!$D:$O,12,FALSE)),"","***")</f>
        <v>***</v>
      </c>
      <c r="K397" s="144" t="str">
        <f>IF(D397=VLOOKUP(C397,Garçons!$D:$E,2,FALSE),"","***")</f>
        <v/>
      </c>
    </row>
    <row r="398" spans="1:11" x14ac:dyDescent="0.25">
      <c r="A398" s="146" t="str">
        <f>'edt_rapport Garçons'!C423</f>
        <v>Alexis</v>
      </c>
      <c r="B398" s="146" t="str">
        <f>'edt_rapport Garçons'!B423</f>
        <v>MARTIN</v>
      </c>
      <c r="C398" s="144" t="str">
        <f>MID('edt_rapport Garçons'!A423,2,LEN('edt_rapport Garçons'!A423)-1)</f>
        <v>704679</v>
      </c>
      <c r="D398" s="144" t="str">
        <f>VLOOKUP('edt_rapport Garçons'!K423,Clubs!A:B,2,FALSE)</f>
        <v>Vauvillers</v>
      </c>
      <c r="E398" s="144">
        <f>'edt_rapport Garçons'!E423</f>
        <v>1025</v>
      </c>
      <c r="F398" s="144">
        <f>YEAR('edt_rapport Garçons'!D423)</f>
        <v>1994</v>
      </c>
      <c r="G398" s="144" t="str">
        <f>SUBSTITUTE(IF('edt_rapport Garçons'!L423=0,"",'edt_rapport Garçons'!L423)," ","")</f>
        <v>1C21D</v>
      </c>
      <c r="H398" s="144" t="b">
        <f>ISNA(VLOOKUP(C398,Garçons!$D:$D,1,FALSE))</f>
        <v>0</v>
      </c>
      <c r="I398" s="144" t="str">
        <f t="shared" si="6"/>
        <v/>
      </c>
      <c r="J398" s="144" t="str">
        <f>IF(G398=IF(VLOOKUP(C398,Garçons!$D:$O,12,FALSE)="0","",VLOOKUP(C398,Garçons!$D:$O,12,FALSE)),"","***")</f>
        <v>***</v>
      </c>
      <c r="K398" s="144" t="str">
        <f>IF(D398=VLOOKUP(C398,Garçons!$D:$E,2,FALSE),"","***")</f>
        <v/>
      </c>
    </row>
    <row r="399" spans="1:11" x14ac:dyDescent="0.25">
      <c r="A399" s="146" t="str">
        <f>'edt_rapport Garçons'!C441</f>
        <v>Christian</v>
      </c>
      <c r="B399" s="146" t="str">
        <f>'edt_rapport Garçons'!B441</f>
        <v>CLERC</v>
      </c>
      <c r="C399" s="144" t="str">
        <f>MID('edt_rapport Garçons'!A441,2,LEN('edt_rapport Garçons'!A441)-1)</f>
        <v>704749</v>
      </c>
      <c r="D399" s="144" t="str">
        <f>VLOOKUP('edt_rapport Garçons'!K441,Clubs!A:B,2,FALSE)</f>
        <v>Noidans</v>
      </c>
      <c r="E399" s="144">
        <f>'edt_rapport Garçons'!E441</f>
        <v>897</v>
      </c>
      <c r="F399" s="144">
        <f>YEAR('edt_rapport Garçons'!D441)</f>
        <v>1952</v>
      </c>
      <c r="G399" s="144" t="str">
        <f>SUBSTITUTE(IF('edt_rapport Garçons'!L441=0,"",'edt_rapport Garçons'!L441)," ","")</f>
        <v>38D</v>
      </c>
      <c r="H399" s="144" t="b">
        <f>ISNA(VLOOKUP(C399,Garçons!$D:$D,1,FALSE))</f>
        <v>0</v>
      </c>
      <c r="I399" s="144" t="str">
        <f t="shared" si="6"/>
        <v/>
      </c>
      <c r="J399" s="144" t="str">
        <f>IF(G399=IF(VLOOKUP(C399,Garçons!$D:$O,12,FALSE)="0","",VLOOKUP(C399,Garçons!$D:$O,12,FALSE)),"","***")</f>
        <v>***</v>
      </c>
      <c r="K399" s="144" t="str">
        <f>IF(D399=VLOOKUP(C399,Garçons!$D:$E,2,FALSE),"","***")</f>
        <v/>
      </c>
    </row>
    <row r="400" spans="1:11" x14ac:dyDescent="0.25">
      <c r="A400" s="146" t="str">
        <f>'edt_rapport Garçons'!C436</f>
        <v>Arnaud</v>
      </c>
      <c r="B400" s="146" t="str">
        <f>'edt_rapport Garçons'!B436</f>
        <v>MEURICE</v>
      </c>
      <c r="C400" s="144" t="str">
        <f>MID('edt_rapport Garçons'!A436,2,LEN('edt_rapport Garçons'!A436)-1)</f>
        <v>704772</v>
      </c>
      <c r="D400" s="144" t="str">
        <f>VLOOKUP('edt_rapport Garçons'!K436,Clubs!A:B,2,FALSE)</f>
        <v>Gray</v>
      </c>
      <c r="E400" s="144">
        <f>'edt_rapport Garçons'!E436</f>
        <v>928</v>
      </c>
      <c r="F400" s="144">
        <f>YEAR('edt_rapport Garçons'!D436)</f>
        <v>1993</v>
      </c>
      <c r="G400" s="144" t="str">
        <f>SUBSTITUTE(IF('edt_rapport Garçons'!L436=0,"",'edt_rapport Garçons'!L436)," ","")</f>
        <v>1C</v>
      </c>
      <c r="H400" s="144" t="b">
        <f>ISNA(VLOOKUP(C400,Garçons!$D:$D,1,FALSE))</f>
        <v>0</v>
      </c>
      <c r="I400" s="144" t="str">
        <f t="shared" si="6"/>
        <v/>
      </c>
      <c r="J400" s="144" t="str">
        <f>IF(G400=IF(VLOOKUP(C400,Garçons!$D:$O,12,FALSE)="0","",VLOOKUP(C400,Garçons!$D:$O,12,FALSE)),"","***")</f>
        <v>***</v>
      </c>
      <c r="K400" s="144" t="str">
        <f>IF(D400=VLOOKUP(C400,Garçons!$D:$E,2,FALSE),"","***")</f>
        <v/>
      </c>
    </row>
    <row r="401" spans="1:11" x14ac:dyDescent="0.25">
      <c r="A401" s="146" t="str">
        <f>'edt_rapport Garçons'!C536</f>
        <v>Bastien</v>
      </c>
      <c r="B401" s="146" t="str">
        <f>'edt_rapport Garçons'!B536</f>
        <v>PRAX</v>
      </c>
      <c r="C401" s="144" t="str">
        <f>MID('edt_rapport Garçons'!A536,2,LEN('edt_rapport Garçons'!A536)-1)</f>
        <v>704792</v>
      </c>
      <c r="D401" s="144" t="str">
        <f>VLOOKUP('edt_rapport Garçons'!K536,Clubs!A:B,2,FALSE)</f>
        <v>Belfort Froideval</v>
      </c>
      <c r="E401" s="144">
        <f>'edt_rapport Garçons'!E536</f>
        <v>1448</v>
      </c>
      <c r="F401" s="144">
        <f>YEAR('edt_rapport Garçons'!D536)</f>
        <v>1990</v>
      </c>
      <c r="G401" s="144" t="str">
        <f>SUBSTITUTE(IF('edt_rapport Garçons'!L536=0,"",'edt_rapport Garçons'!L536)," ","")</f>
        <v>1B63C</v>
      </c>
      <c r="H401" s="144" t="b">
        <f>ISNA(VLOOKUP(C401,Garçons!$D:$D,1,FALSE))</f>
        <v>0</v>
      </c>
      <c r="I401" s="144" t="str">
        <f t="shared" si="6"/>
        <v/>
      </c>
      <c r="J401" s="144" t="str">
        <f>IF(G401=IF(VLOOKUP(C401,Garçons!$D:$O,12,FALSE)="0","",VLOOKUP(C401,Garçons!$D:$O,12,FALSE)),"","***")</f>
        <v>***</v>
      </c>
      <c r="K401" s="144" t="str">
        <f>IF(D401=VLOOKUP(C401,Garçons!$D:$E,2,FALSE),"","***")</f>
        <v/>
      </c>
    </row>
    <row r="402" spans="1:11" x14ac:dyDescent="0.25">
      <c r="A402" s="146" t="str">
        <f>'edt_rapport Garçons'!C444</f>
        <v>Bruno</v>
      </c>
      <c r="B402" s="146" t="str">
        <f>'edt_rapport Garçons'!B444</f>
        <v>PIGNETTI</v>
      </c>
      <c r="C402" s="144" t="str">
        <f>MID('edt_rapport Garçons'!A444,2,LEN('edt_rapport Garçons'!A444)-1)</f>
        <v>704804</v>
      </c>
      <c r="D402" s="144" t="str">
        <f>VLOOKUP('edt_rapport Garçons'!K444,Clubs!A:B,2,FALSE)</f>
        <v>Saulx de Vesoul</v>
      </c>
      <c r="E402" s="144">
        <f>'edt_rapport Garçons'!E444</f>
        <v>1134</v>
      </c>
      <c r="F402" s="144">
        <f>YEAR('edt_rapport Garçons'!D444)</f>
        <v>1984</v>
      </c>
      <c r="G402" s="144" t="str">
        <f>SUBSTITUTE(IF('edt_rapport Garçons'!L444=0,"",'edt_rapport Garçons'!L444)," ","")</f>
        <v>1C94D</v>
      </c>
      <c r="H402" s="144" t="b">
        <f>ISNA(VLOOKUP(C402,Garçons!$D:$D,1,FALSE))</f>
        <v>0</v>
      </c>
      <c r="I402" s="144" t="str">
        <f t="shared" si="6"/>
        <v/>
      </c>
      <c r="J402" s="144" t="str">
        <f>IF(G402=IF(VLOOKUP(C402,Garçons!$D:$O,12,FALSE)="0","",VLOOKUP(C402,Garçons!$D:$O,12,FALSE)),"","***")</f>
        <v>***</v>
      </c>
      <c r="K402" s="144" t="str">
        <f>IF(D402=VLOOKUP(C402,Garçons!$D:$E,2,FALSE),"","***")</f>
        <v/>
      </c>
    </row>
    <row r="403" spans="1:11" x14ac:dyDescent="0.25">
      <c r="A403" s="146" t="str">
        <f>'edt_rapport Garçons'!C443</f>
        <v>Nicolas</v>
      </c>
      <c r="B403" s="146" t="str">
        <f>'edt_rapport Garçons'!B443</f>
        <v>BEQUET</v>
      </c>
      <c r="C403" s="144" t="str">
        <f>MID('edt_rapport Garçons'!A443,2,LEN('edt_rapport Garçons'!A443)-1)</f>
        <v>704913</v>
      </c>
      <c r="D403" s="144" t="str">
        <f>VLOOKUP('edt_rapport Garçons'!K443,Clubs!A:B,2,FALSE)</f>
        <v>Saulx de Vesoul</v>
      </c>
      <c r="E403" s="144">
        <f>'edt_rapport Garçons'!E443</f>
        <v>1093</v>
      </c>
      <c r="F403" s="144">
        <f>YEAR('edt_rapport Garçons'!D443)</f>
        <v>1984</v>
      </c>
      <c r="G403" s="144" t="str">
        <f>SUBSTITUTE(IF('edt_rapport Garçons'!L443=0,"",'edt_rapport Garçons'!L443)," ","")</f>
        <v>1C14D</v>
      </c>
      <c r="H403" s="144" t="b">
        <f>ISNA(VLOOKUP(C403,Garçons!$D:$D,1,FALSE))</f>
        <v>0</v>
      </c>
      <c r="I403" s="144" t="str">
        <f t="shared" si="6"/>
        <v/>
      </c>
      <c r="J403" s="144" t="str">
        <f>IF(G403=IF(VLOOKUP(C403,Garçons!$D:$O,12,FALSE)="0","",VLOOKUP(C403,Garçons!$D:$O,12,FALSE)),"","***")</f>
        <v>***</v>
      </c>
      <c r="K403" s="144" t="str">
        <f>IF(D403=VLOOKUP(C403,Garçons!$D:$E,2,FALSE),"","***")</f>
        <v/>
      </c>
    </row>
    <row r="404" spans="1:11" x14ac:dyDescent="0.25">
      <c r="A404" s="146" t="str">
        <f>'edt_rapport Garçons'!C422</f>
        <v>Vasco</v>
      </c>
      <c r="B404" s="146" t="str">
        <f>'edt_rapport Garçons'!B422</f>
        <v>CALDEIRA</v>
      </c>
      <c r="C404" s="144" t="str">
        <f>MID('edt_rapport Garçons'!A422,2,LEN('edt_rapport Garçons'!A422)-1)</f>
        <v>704918</v>
      </c>
      <c r="D404" s="144" t="str">
        <f>VLOOKUP('edt_rapport Garçons'!K422,Clubs!A:B,2,FALSE)</f>
        <v>Vauvillers</v>
      </c>
      <c r="E404" s="144">
        <f>'edt_rapport Garçons'!E422</f>
        <v>1176</v>
      </c>
      <c r="F404" s="144">
        <f>YEAR('edt_rapport Garçons'!D422)</f>
        <v>1986</v>
      </c>
      <c r="G404" s="144" t="str">
        <f>SUBSTITUTE(IF('edt_rapport Garçons'!L422=0,"",'edt_rapport Garçons'!L422)," ","")</f>
        <v>2C22D</v>
      </c>
      <c r="H404" s="144" t="b">
        <f>ISNA(VLOOKUP(C404,Garçons!$D:$D,1,FALSE))</f>
        <v>0</v>
      </c>
      <c r="I404" s="144" t="str">
        <f t="shared" si="6"/>
        <v/>
      </c>
      <c r="J404" s="144" t="str">
        <f>IF(G404=IF(VLOOKUP(C404,Garçons!$D:$O,12,FALSE)="0","",VLOOKUP(C404,Garçons!$D:$O,12,FALSE)),"","***")</f>
        <v>***</v>
      </c>
      <c r="K404" s="144" t="str">
        <f>IF(D404=VLOOKUP(C404,Garçons!$D:$E,2,FALSE),"","***")</f>
        <v/>
      </c>
    </row>
    <row r="405" spans="1:11" x14ac:dyDescent="0.25">
      <c r="A405" s="146" t="str">
        <f>'edt_rapport Garçons'!C430</f>
        <v>Alain</v>
      </c>
      <c r="B405" s="146" t="str">
        <f>'edt_rapport Garçons'!B430</f>
        <v>CORNU</v>
      </c>
      <c r="C405" s="144" t="str">
        <f>MID('edt_rapport Garçons'!A430,2,LEN('edt_rapport Garçons'!A430)-1)</f>
        <v>704938</v>
      </c>
      <c r="D405" s="144" t="str">
        <f>VLOOKUP('edt_rapport Garçons'!K430,Clubs!A:B,2,FALSE)</f>
        <v>St-Loup/Semouse</v>
      </c>
      <c r="E405" s="144">
        <f>'edt_rapport Garçons'!E430</f>
        <v>816</v>
      </c>
      <c r="F405" s="144">
        <f>YEAR('edt_rapport Garçons'!D430)</f>
        <v>1949</v>
      </c>
      <c r="G405" s="144" t="str">
        <f>SUBSTITUTE(IF('edt_rapport Garçons'!L430=0,"",'edt_rapport Garçons'!L430)," ","")</f>
        <v/>
      </c>
      <c r="H405" s="144" t="b">
        <f>ISNA(VLOOKUP(C405,Garçons!$D:$D,1,FALSE))</f>
        <v>0</v>
      </c>
      <c r="I405" s="144" t="str">
        <f t="shared" si="6"/>
        <v/>
      </c>
      <c r="J405" s="144" t="str">
        <f>IF(G405=IF(VLOOKUP(C405,Garçons!$D:$O,12,FALSE)="0","",VLOOKUP(C405,Garçons!$D:$O,12,FALSE)),"","***")</f>
        <v>***</v>
      </c>
      <c r="K405" s="144" t="str">
        <f>IF(D405=VLOOKUP(C405,Garçons!$D:$E,2,FALSE),"","***")</f>
        <v/>
      </c>
    </row>
    <row r="406" spans="1:11" x14ac:dyDescent="0.25">
      <c r="A406" s="146" t="str">
        <f>'edt_rapport Garçons'!C429</f>
        <v>Dominique</v>
      </c>
      <c r="B406" s="146" t="str">
        <f>'edt_rapport Garçons'!B429</f>
        <v>PIQUIER</v>
      </c>
      <c r="C406" s="144" t="str">
        <f>MID('edt_rapport Garçons'!A429,2,LEN('edt_rapport Garçons'!A429)-1)</f>
        <v>705063</v>
      </c>
      <c r="D406" s="144" t="str">
        <f>VLOOKUP('edt_rapport Garçons'!K429,Clubs!A:B,2,FALSE)</f>
        <v>Jussey</v>
      </c>
      <c r="E406" s="144">
        <f>'edt_rapport Garçons'!E429</f>
        <v>646</v>
      </c>
      <c r="F406" s="144">
        <f>YEAR('edt_rapport Garçons'!D429)</f>
        <v>1953</v>
      </c>
      <c r="G406" s="144" t="str">
        <f>SUBSTITUTE(IF('edt_rapport Garçons'!L429=0,"",'edt_rapport Garçons'!L429)," ","")</f>
        <v/>
      </c>
      <c r="H406" s="144" t="b">
        <f>ISNA(VLOOKUP(C406,Garçons!$D:$D,1,FALSE))</f>
        <v>0</v>
      </c>
      <c r="I406" s="144" t="str">
        <f t="shared" si="6"/>
        <v/>
      </c>
      <c r="J406" s="144" t="str">
        <f>IF(G406=IF(VLOOKUP(C406,Garçons!$D:$O,12,FALSE)="0","",VLOOKUP(C406,Garçons!$D:$O,12,FALSE)),"","***")</f>
        <v>***</v>
      </c>
      <c r="K406" s="144" t="str">
        <f>IF(D406=VLOOKUP(C406,Garçons!$D:$E,2,FALSE),"","***")</f>
        <v/>
      </c>
    </row>
    <row r="407" spans="1:11" x14ac:dyDescent="0.25">
      <c r="A407" s="146" t="str">
        <f>'edt_rapport Garçons'!C543</f>
        <v>Thomas</v>
      </c>
      <c r="B407" s="146" t="str">
        <f>'edt_rapport Garçons'!B543</f>
        <v>DEVAL</v>
      </c>
      <c r="C407" s="144" t="str">
        <f>MID('edt_rapport Garçons'!A543,2,LEN('edt_rapport Garçons'!A543)-1)</f>
        <v>705076</v>
      </c>
      <c r="D407" s="144" t="str">
        <f>VLOOKUP('edt_rapport Garçons'!K543,Clubs!A:B,2,FALSE)</f>
        <v>Giromagny</v>
      </c>
      <c r="E407" s="144">
        <f>'edt_rapport Garçons'!E543</f>
        <v>1892</v>
      </c>
      <c r="F407" s="144">
        <f>YEAR('edt_rapport Garçons'!D543)</f>
        <v>1997</v>
      </c>
      <c r="G407" s="144" t="str">
        <f>SUBSTITUTE(IF('edt_rapport Garçons'!L543=0,"",'edt_rapport Garçons'!L543)," ","")</f>
        <v>82C</v>
      </c>
      <c r="H407" s="144" t="b">
        <f>ISNA(VLOOKUP(C407,Garçons!$D:$D,1,FALSE))</f>
        <v>0</v>
      </c>
      <c r="I407" s="144" t="str">
        <f t="shared" si="6"/>
        <v/>
      </c>
      <c r="J407" s="144" t="str">
        <f>IF(G407=IF(VLOOKUP(C407,Garçons!$D:$O,12,FALSE)="0","",VLOOKUP(C407,Garçons!$D:$O,12,FALSE)),"","***")</f>
        <v>***</v>
      </c>
      <c r="K407" s="144" t="str">
        <f>IF(D407=VLOOKUP(C407,Garçons!$D:$E,2,FALSE),"","***")</f>
        <v/>
      </c>
    </row>
    <row r="408" spans="1:11" x14ac:dyDescent="0.25">
      <c r="A408" s="146" t="str">
        <f>'edt_rapport Garçons'!C465</f>
        <v>Calvin</v>
      </c>
      <c r="B408" s="146" t="str">
        <f>'edt_rapport Garçons'!B465</f>
        <v>MOURAND</v>
      </c>
      <c r="C408" s="144" t="str">
        <f>MID('edt_rapport Garçons'!A465,2,LEN('edt_rapport Garçons'!A465)-1)</f>
        <v>705088</v>
      </c>
      <c r="D408" s="144" t="str">
        <f>VLOOKUP('edt_rapport Garçons'!K465,Clubs!A:B,2,FALSE)</f>
        <v>Port Vaivre</v>
      </c>
      <c r="E408" s="144">
        <f>'edt_rapport Garçons'!E465</f>
        <v>969</v>
      </c>
      <c r="F408" s="144">
        <f>YEAR('edt_rapport Garçons'!D465)</f>
        <v>1999</v>
      </c>
      <c r="G408" s="144" t="str">
        <f>SUBSTITUTE(IF('edt_rapport Garçons'!L465=0,"",'edt_rapport Garçons'!L465)," ","")</f>
        <v>25D</v>
      </c>
      <c r="H408" s="144" t="b">
        <f>ISNA(VLOOKUP(C408,Garçons!$D:$D,1,FALSE))</f>
        <v>0</v>
      </c>
      <c r="I408" s="144" t="str">
        <f t="shared" si="6"/>
        <v/>
      </c>
      <c r="J408" s="144" t="str">
        <f>IF(G408=IF(VLOOKUP(C408,Garçons!$D:$O,12,FALSE)="0","",VLOOKUP(C408,Garçons!$D:$O,12,FALSE)),"","***")</f>
        <v>***</v>
      </c>
      <c r="K408" s="144" t="str">
        <f>IF(D408=VLOOKUP(C408,Garçons!$D:$E,2,FALSE),"","***")</f>
        <v/>
      </c>
    </row>
    <row r="409" spans="1:11" x14ac:dyDescent="0.25">
      <c r="A409" s="146" t="str">
        <f>'edt_rapport Garçons'!C391</f>
        <v>Titouan</v>
      </c>
      <c r="B409" s="146" t="str">
        <f>'edt_rapport Garçons'!B391</f>
        <v>GUENON</v>
      </c>
      <c r="C409" s="144" t="str">
        <f>MID('edt_rapport Garçons'!A391,2,LEN('edt_rapport Garçons'!A391)-1)</f>
        <v>705141</v>
      </c>
      <c r="D409" s="144" t="str">
        <f>VLOOKUP('edt_rapport Garçons'!K391,Clubs!A:B,2,FALSE)</f>
        <v>EM Vesoul</v>
      </c>
      <c r="E409" s="144">
        <f>'edt_rapport Garçons'!E391</f>
        <v>1143</v>
      </c>
      <c r="F409" s="144">
        <f>YEAR('edt_rapport Garçons'!D391)</f>
        <v>2002</v>
      </c>
      <c r="G409" s="144" t="str">
        <f>SUBSTITUTE(IF('edt_rapport Garçons'!L391=0,"",'edt_rapport Garçons'!L391)," ","")</f>
        <v>41E</v>
      </c>
      <c r="H409" s="144" t="b">
        <f>ISNA(VLOOKUP(C409,Garçons!$D:$D,1,FALSE))</f>
        <v>0</v>
      </c>
      <c r="I409" s="144" t="str">
        <f t="shared" si="6"/>
        <v/>
      </c>
      <c r="J409" s="144" t="str">
        <f>IF(G409=IF(VLOOKUP(C409,Garçons!$D:$O,12,FALSE)="0","",VLOOKUP(C409,Garçons!$D:$O,12,FALSE)),"","***")</f>
        <v>***</v>
      </c>
      <c r="K409" s="144" t="str">
        <f>IF(D409=VLOOKUP(C409,Garçons!$D:$E,2,FALSE),"","***")</f>
        <v/>
      </c>
    </row>
    <row r="410" spans="1:11" x14ac:dyDescent="0.25">
      <c r="A410" s="146" t="str">
        <f>'edt_rapport Garçons'!C450</f>
        <v>Quentin</v>
      </c>
      <c r="B410" s="146" t="str">
        <f>'edt_rapport Garçons'!B450</f>
        <v>RAVAUX</v>
      </c>
      <c r="C410" s="144" t="str">
        <f>MID('edt_rapport Garçons'!A450,2,LEN('edt_rapport Garçons'!A450)-1)</f>
        <v>705498</v>
      </c>
      <c r="D410" s="144" t="str">
        <f>VLOOKUP('edt_rapport Garçons'!K450,Clubs!A:B,2,FALSE)</f>
        <v>Val St Eloi</v>
      </c>
      <c r="E410" s="144">
        <f>'edt_rapport Garçons'!E450</f>
        <v>1059</v>
      </c>
      <c r="F410" s="144">
        <f>YEAR('edt_rapport Garçons'!D450)</f>
        <v>1990</v>
      </c>
      <c r="G410" s="144" t="str">
        <f>SUBSTITUTE(IF('edt_rapport Garçons'!L450=0,"",'edt_rapport Garçons'!L450)," ","")</f>
        <v>3C3D</v>
      </c>
      <c r="H410" s="144" t="b">
        <f>ISNA(VLOOKUP(C410,Garçons!$D:$D,1,FALSE))</f>
        <v>0</v>
      </c>
      <c r="I410" s="144" t="str">
        <f t="shared" si="6"/>
        <v/>
      </c>
      <c r="J410" s="144" t="str">
        <f>IF(G410=IF(VLOOKUP(C410,Garçons!$D:$O,12,FALSE)="0","",VLOOKUP(C410,Garçons!$D:$O,12,FALSE)),"","***")</f>
        <v>***</v>
      </c>
      <c r="K410" s="144" t="str">
        <f>IF(D410=VLOOKUP(C410,Garçons!$D:$E,2,FALSE),"","***")</f>
        <v/>
      </c>
    </row>
    <row r="411" spans="1:11" x14ac:dyDescent="0.25">
      <c r="A411" s="146" t="str">
        <f>'edt_rapport Garçons'!C451</f>
        <v>Thomas</v>
      </c>
      <c r="B411" s="146" t="str">
        <f>'edt_rapport Garçons'!B451</f>
        <v>RAVAUX</v>
      </c>
      <c r="C411" s="144" t="str">
        <f>MID('edt_rapport Garçons'!A451,2,LEN('edt_rapport Garçons'!A451)-1)</f>
        <v>705501</v>
      </c>
      <c r="D411" s="144" t="str">
        <f>VLOOKUP('edt_rapport Garçons'!K451,Clubs!A:B,2,FALSE)</f>
        <v>Val St Eloi</v>
      </c>
      <c r="E411" s="144">
        <f>'edt_rapport Garçons'!E451</f>
        <v>908</v>
      </c>
      <c r="F411" s="144">
        <f>YEAR('edt_rapport Garçons'!D451)</f>
        <v>1987</v>
      </c>
      <c r="G411" s="144" t="str">
        <f>SUBSTITUTE(IF('edt_rapport Garçons'!L451=0,"",'edt_rapport Garçons'!L451)," ","")</f>
        <v>55D</v>
      </c>
      <c r="H411" s="144" t="b">
        <f>ISNA(VLOOKUP(C411,Garçons!$D:$D,1,FALSE))</f>
        <v>0</v>
      </c>
      <c r="I411" s="144" t="str">
        <f t="shared" si="6"/>
        <v/>
      </c>
      <c r="J411" s="144" t="str">
        <f>IF(G411=IF(VLOOKUP(C411,Garçons!$D:$O,12,FALSE)="0","",VLOOKUP(C411,Garçons!$D:$O,12,FALSE)),"","***")</f>
        <v>***</v>
      </c>
      <c r="K411" s="144" t="str">
        <f>IF(D411=VLOOKUP(C411,Garçons!$D:$E,2,FALSE),"","***")</f>
        <v/>
      </c>
    </row>
    <row r="412" spans="1:11" x14ac:dyDescent="0.25">
      <c r="A412" s="146" t="str">
        <f>'edt_rapport Garçons'!C481</f>
        <v>Paul</v>
      </c>
      <c r="B412" s="146" t="str">
        <f>'edt_rapport Garçons'!B481</f>
        <v>LETELLIER</v>
      </c>
      <c r="C412" s="144" t="str">
        <f>MID('edt_rapport Garçons'!A481,2,LEN('edt_rapport Garçons'!A481)-1)</f>
        <v>705518</v>
      </c>
      <c r="D412" s="144" t="str">
        <f>VLOOKUP('edt_rapport Garçons'!K481,Clubs!A:B,2,FALSE)</f>
        <v>Lure Clairegoutte</v>
      </c>
      <c r="E412" s="144">
        <f>'edt_rapport Garçons'!E481</f>
        <v>844</v>
      </c>
      <c r="F412" s="144">
        <f>YEAR('edt_rapport Garçons'!D481)</f>
        <v>1999</v>
      </c>
      <c r="G412" s="144" t="str">
        <f>SUBSTITUTE(IF('edt_rapport Garçons'!L481=0,"",'edt_rapport Garçons'!L481)," ","")</f>
        <v>2D75E</v>
      </c>
      <c r="H412" s="144" t="b">
        <f>ISNA(VLOOKUP(C412,Garçons!$D:$D,1,FALSE))</f>
        <v>0</v>
      </c>
      <c r="I412" s="144" t="str">
        <f t="shared" si="6"/>
        <v/>
      </c>
      <c r="J412" s="144" t="str">
        <f>IF(G412=IF(VLOOKUP(C412,Garçons!$D:$O,12,FALSE)="0","",VLOOKUP(C412,Garçons!$D:$O,12,FALSE)),"","***")</f>
        <v>***</v>
      </c>
      <c r="K412" s="144" t="str">
        <f>IF(D412=VLOOKUP(C412,Garçons!$D:$E,2,FALSE),"","***")</f>
        <v/>
      </c>
    </row>
    <row r="413" spans="1:11" x14ac:dyDescent="0.25">
      <c r="A413" s="146" t="str">
        <f>'edt_rapport Garçons'!C202</f>
        <v>Mathéo</v>
      </c>
      <c r="B413" s="146" t="str">
        <f>'edt_rapport Garçons'!B202</f>
        <v>GARNACHE CREUILLOT</v>
      </c>
      <c r="C413" s="144" t="str">
        <f>MID('edt_rapport Garçons'!A202,2,LEN('edt_rapport Garçons'!A202)-1)</f>
        <v>705584</v>
      </c>
      <c r="D413" s="144" t="str">
        <f>VLOOKUP('edt_rapport Garçons'!K202,Clubs!A:B,2,FALSE)</f>
        <v>Roche lez Beaupré</v>
      </c>
      <c r="E413" s="144">
        <f>'edt_rapport Garçons'!E202</f>
        <v>1641</v>
      </c>
      <c r="F413" s="144">
        <f>YEAR('edt_rapport Garçons'!D202)</f>
        <v>2000</v>
      </c>
      <c r="G413" s="144" t="str">
        <f>SUBSTITUTE(IF('edt_rapport Garçons'!L202=0,"",'edt_rapport Garçons'!L202)," ","")</f>
        <v>1C</v>
      </c>
      <c r="H413" s="144" t="b">
        <f>ISNA(VLOOKUP(C413,Garçons!$D:$D,1,FALSE))</f>
        <v>0</v>
      </c>
      <c r="I413" s="144" t="str">
        <f t="shared" si="6"/>
        <v/>
      </c>
      <c r="J413" s="144" t="str">
        <f>IF(G413=IF(VLOOKUP(C413,Garçons!$D:$O,12,FALSE)="0","",VLOOKUP(C413,Garçons!$D:$O,12,FALSE)),"","***")</f>
        <v>***</v>
      </c>
      <c r="K413" s="144" t="str">
        <f>IF(D413=VLOOKUP(C413,Garçons!$D:$E,2,FALSE),"","***")</f>
        <v/>
      </c>
    </row>
    <row r="414" spans="1:11" x14ac:dyDescent="0.25">
      <c r="A414" s="146" t="str">
        <f>'edt_rapport Garçons'!C421</f>
        <v>Jules</v>
      </c>
      <c r="B414" s="146" t="str">
        <f>'edt_rapport Garçons'!B421</f>
        <v>CARDOT</v>
      </c>
      <c r="C414" s="144" t="str">
        <f>MID('edt_rapport Garçons'!A421,2,LEN('edt_rapport Garçons'!A421)-1)</f>
        <v>705600</v>
      </c>
      <c r="D414" s="144" t="str">
        <f>VLOOKUP('edt_rapport Garçons'!K421,Clubs!A:B,2,FALSE)</f>
        <v>Vauvillers</v>
      </c>
      <c r="E414" s="144">
        <f>'edt_rapport Garçons'!E421</f>
        <v>871</v>
      </c>
      <c r="F414" s="144">
        <f>YEAR('edt_rapport Garçons'!D421)</f>
        <v>1999</v>
      </c>
      <c r="G414" s="144" t="str">
        <f>SUBSTITUTE(IF('edt_rapport Garçons'!L421=0,"",'edt_rapport Garçons'!L421)," ","")</f>
        <v>5D20E</v>
      </c>
      <c r="H414" s="144" t="b">
        <f>ISNA(VLOOKUP(C414,Garçons!$D:$D,1,FALSE))</f>
        <v>0</v>
      </c>
      <c r="I414" s="144" t="str">
        <f t="shared" si="6"/>
        <v/>
      </c>
      <c r="J414" s="144" t="str">
        <f>IF(G414=IF(VLOOKUP(C414,Garçons!$D:$O,12,FALSE)="0","",VLOOKUP(C414,Garçons!$D:$O,12,FALSE)),"","***")</f>
        <v>***</v>
      </c>
      <c r="K414" s="144" t="str">
        <f>IF(D414=VLOOKUP(C414,Garçons!$D:$E,2,FALSE),"","***")</f>
        <v/>
      </c>
    </row>
    <row r="415" spans="1:11" x14ac:dyDescent="0.25">
      <c r="A415" s="146" t="str">
        <f>'edt_rapport Garçons'!C420</f>
        <v>Julien</v>
      </c>
      <c r="B415" s="146" t="str">
        <f>'edt_rapport Garçons'!B420</f>
        <v>BARBIER</v>
      </c>
      <c r="C415" s="144" t="str">
        <f>MID('edt_rapport Garçons'!A420,2,LEN('edt_rapport Garçons'!A420)-1)</f>
        <v>705752</v>
      </c>
      <c r="D415" s="144" t="str">
        <f>VLOOKUP('edt_rapport Garçons'!K420,Clubs!A:B,2,FALSE)</f>
        <v>Vauvillers</v>
      </c>
      <c r="E415" s="144">
        <f>'edt_rapport Garçons'!E420</f>
        <v>648</v>
      </c>
      <c r="F415" s="144">
        <f>YEAR('edt_rapport Garçons'!D420)</f>
        <v>2000</v>
      </c>
      <c r="G415" s="144" t="str">
        <f>SUBSTITUTE(IF('edt_rapport Garçons'!L420=0,"",'edt_rapport Garçons'!L420)," ","")</f>
        <v>95F</v>
      </c>
      <c r="H415" s="144" t="b">
        <f>ISNA(VLOOKUP(C415,Garçons!$D:$D,1,FALSE))</f>
        <v>0</v>
      </c>
      <c r="I415" s="144" t="str">
        <f t="shared" si="6"/>
        <v/>
      </c>
      <c r="J415" s="144" t="str">
        <f>IF(G415=IF(VLOOKUP(C415,Garçons!$D:$O,12,FALSE)="0","",VLOOKUP(C415,Garçons!$D:$O,12,FALSE)),"","***")</f>
        <v>***</v>
      </c>
      <c r="K415" s="144" t="str">
        <f>IF(D415=VLOOKUP(C415,Garçons!$D:$E,2,FALSE),"","***")</f>
        <v/>
      </c>
    </row>
    <row r="416" spans="1:11" x14ac:dyDescent="0.25">
      <c r="A416" s="146" t="str">
        <f>'edt_rapport Garçons'!C396</f>
        <v>Rémi</v>
      </c>
      <c r="B416" s="146" t="str">
        <f>'edt_rapport Garçons'!B396</f>
        <v>PRETOT</v>
      </c>
      <c r="C416" s="144" t="str">
        <f>MID('edt_rapport Garçons'!A396,2,LEN('edt_rapport Garçons'!A396)-1)</f>
        <v>705991</v>
      </c>
      <c r="D416" s="144" t="str">
        <f>VLOOKUP('edt_rapport Garçons'!K396,Clubs!A:B,2,FALSE)</f>
        <v>EM Vesoul</v>
      </c>
      <c r="E416" s="144">
        <f>'edt_rapport Garçons'!E396</f>
        <v>500</v>
      </c>
      <c r="F416" s="144">
        <f>YEAR('edt_rapport Garçons'!D396)</f>
        <v>2001</v>
      </c>
      <c r="G416" s="144" t="str">
        <f>SUBSTITUTE(IF('edt_rapport Garçons'!L396=0,"",'edt_rapport Garçons'!L396)," ","")</f>
        <v>37F</v>
      </c>
      <c r="H416" s="144" t="b">
        <f>ISNA(VLOOKUP(C416,Garçons!$D:$D,1,FALSE))</f>
        <v>0</v>
      </c>
      <c r="I416" s="144" t="str">
        <f t="shared" si="6"/>
        <v/>
      </c>
      <c r="J416" s="144" t="str">
        <f>IF(G416=IF(VLOOKUP(C416,Garçons!$D:$O,12,FALSE)="0","",VLOOKUP(C416,Garçons!$D:$O,12,FALSE)),"","***")</f>
        <v>***</v>
      </c>
      <c r="K416" s="144" t="str">
        <f>IF(D416=VLOOKUP(C416,Garçons!$D:$E,2,FALSE),"","***")</f>
        <v/>
      </c>
    </row>
    <row r="417" spans="1:11" x14ac:dyDescent="0.25">
      <c r="A417" s="146" t="str">
        <f>'edt_rapport Garçons'!C454</f>
        <v>Stéphane</v>
      </c>
      <c r="B417" s="146" t="str">
        <f>'edt_rapport Garçons'!B454</f>
        <v>TRUPCEVIC</v>
      </c>
      <c r="C417" s="144" t="str">
        <f>MID('edt_rapport Garçons'!A454,2,LEN('edt_rapport Garçons'!A454)-1)</f>
        <v>706010</v>
      </c>
      <c r="D417" s="144" t="str">
        <f>VLOOKUP('edt_rapport Garçons'!K454,Clubs!A:B,2,FALSE)</f>
        <v>Val St Eloi</v>
      </c>
      <c r="E417" s="144">
        <f>'edt_rapport Garçons'!E454</f>
        <v>734</v>
      </c>
      <c r="F417" s="144">
        <f>YEAR('edt_rapport Garçons'!D454)</f>
        <v>1973</v>
      </c>
      <c r="G417" s="144" t="str">
        <f>SUBSTITUTE(IF('edt_rapport Garçons'!L454=0,"",'edt_rapport Garçons'!L454)," ","")</f>
        <v>37D</v>
      </c>
      <c r="H417" s="144" t="b">
        <f>ISNA(VLOOKUP(C417,Garçons!$D:$D,1,FALSE))</f>
        <v>0</v>
      </c>
      <c r="I417" s="144" t="str">
        <f t="shared" si="6"/>
        <v/>
      </c>
      <c r="J417" s="144" t="str">
        <f>IF(G417=IF(VLOOKUP(C417,Garçons!$D:$O,12,FALSE)="0","",VLOOKUP(C417,Garçons!$D:$O,12,FALSE)),"","***")</f>
        <v>***</v>
      </c>
      <c r="K417" s="144" t="str">
        <f>IF(D417=VLOOKUP(C417,Garçons!$D:$E,2,FALSE),"","***")</f>
        <v/>
      </c>
    </row>
    <row r="418" spans="1:11" x14ac:dyDescent="0.25">
      <c r="A418" s="146" t="str">
        <f>'edt_rapport Garçons'!C390</f>
        <v>Hugo</v>
      </c>
      <c r="B418" s="146" t="str">
        <f>'edt_rapport Garçons'!B390</f>
        <v>BROUILLARD</v>
      </c>
      <c r="C418" s="144" t="str">
        <f>MID('edt_rapport Garçons'!A390,2,LEN('edt_rapport Garçons'!A390)-1)</f>
        <v>706034</v>
      </c>
      <c r="D418" s="144" t="str">
        <f>VLOOKUP('edt_rapport Garçons'!K390,Clubs!A:B,2,FALSE)</f>
        <v>EM Vesoul</v>
      </c>
      <c r="E418" s="144">
        <f>'edt_rapport Garçons'!E390</f>
        <v>500</v>
      </c>
      <c r="F418" s="144">
        <f>YEAR('edt_rapport Garçons'!D390)</f>
        <v>2004</v>
      </c>
      <c r="G418" s="144" t="str">
        <f>SUBSTITUTE(IF('edt_rapport Garçons'!L390=0,"",'edt_rapport Garçons'!L390)," ","")</f>
        <v/>
      </c>
      <c r="H418" s="144" t="b">
        <f>ISNA(VLOOKUP(C418,Garçons!$D:$D,1,FALSE))</f>
        <v>0</v>
      </c>
      <c r="I418" s="144" t="str">
        <f t="shared" si="6"/>
        <v/>
      </c>
      <c r="J418" s="144" t="str">
        <f>IF(G418=IF(VLOOKUP(C418,Garçons!$D:$O,12,FALSE)="0","",VLOOKUP(C418,Garçons!$D:$O,12,FALSE)),"","***")</f>
        <v>***</v>
      </c>
      <c r="K418" s="144" t="str">
        <f>IF(D418=VLOOKUP(C418,Garçons!$D:$E,2,FALSE),"","***")</f>
        <v/>
      </c>
    </row>
    <row r="419" spans="1:11" x14ac:dyDescent="0.25">
      <c r="A419" s="146" t="str">
        <f>'edt_rapport Garçons'!C402</f>
        <v>Robin</v>
      </c>
      <c r="B419" s="146" t="str">
        <f>'edt_rapport Garçons'!B402</f>
        <v>FEUVRIER</v>
      </c>
      <c r="C419" s="144" t="str">
        <f>MID('edt_rapport Garçons'!A402,2,LEN('edt_rapport Garçons'!A402)-1)</f>
        <v>706043</v>
      </c>
      <c r="D419" s="144" t="str">
        <f>VLOOKUP('edt_rapport Garçons'!K402,Clubs!A:B,2,FALSE)</f>
        <v>Vauvillers</v>
      </c>
      <c r="E419" s="144">
        <f>'edt_rapport Garçons'!E402</f>
        <v>571</v>
      </c>
      <c r="F419" s="144">
        <f>YEAR('edt_rapport Garçons'!D402)</f>
        <v>2006</v>
      </c>
      <c r="G419" s="144" t="str">
        <f>SUBSTITUTE(IF('edt_rapport Garçons'!L402=0,"",'edt_rapport Garçons'!L402)," ","")</f>
        <v>99G</v>
      </c>
      <c r="H419" s="144" t="b">
        <f>ISNA(VLOOKUP(C419,Garçons!$D:$D,1,FALSE))</f>
        <v>0</v>
      </c>
      <c r="I419" s="144" t="str">
        <f t="shared" si="6"/>
        <v/>
      </c>
      <c r="J419" s="144" t="str">
        <f>IF(G419=IF(VLOOKUP(C419,Garçons!$D:$O,12,FALSE)="0","",VLOOKUP(C419,Garçons!$D:$O,12,FALSE)),"","***")</f>
        <v>***</v>
      </c>
      <c r="K419" s="144" t="str">
        <f>IF(D419=VLOOKUP(C419,Garçons!$D:$E,2,FALSE),"","***")</f>
        <v/>
      </c>
    </row>
    <row r="420" spans="1:11" x14ac:dyDescent="0.25">
      <c r="A420" s="146" t="str">
        <f>'edt_rapport Garçons'!C428</f>
        <v>Dann</v>
      </c>
      <c r="B420" s="146" t="str">
        <f>'edt_rapport Garçons'!B428</f>
        <v>RAISIN</v>
      </c>
      <c r="C420" s="144" t="str">
        <f>MID('edt_rapport Garçons'!A428,2,LEN('edt_rapport Garçons'!A428)-1)</f>
        <v>706071</v>
      </c>
      <c r="D420" s="144" t="str">
        <f>VLOOKUP('edt_rapport Garçons'!K428,Clubs!A:B,2,FALSE)</f>
        <v>Jussey</v>
      </c>
      <c r="E420" s="144">
        <f>'edt_rapport Garçons'!E428</f>
        <v>838</v>
      </c>
      <c r="F420" s="144">
        <f>YEAR('edt_rapport Garçons'!D428)</f>
        <v>1971</v>
      </c>
      <c r="G420" s="144" t="str">
        <f>SUBSTITUTE(IF('edt_rapport Garçons'!L428=0,"",'edt_rapport Garçons'!L428)," ","")</f>
        <v/>
      </c>
      <c r="H420" s="144" t="b">
        <f>ISNA(VLOOKUP(C420,Garçons!$D:$D,1,FALSE))</f>
        <v>0</v>
      </c>
      <c r="I420" s="144" t="str">
        <f t="shared" si="6"/>
        <v/>
      </c>
      <c r="J420" s="144" t="str">
        <f>IF(G420=IF(VLOOKUP(C420,Garçons!$D:$O,12,FALSE)="0","",VLOOKUP(C420,Garçons!$D:$O,12,FALSE)),"","***")</f>
        <v/>
      </c>
      <c r="K420" s="144" t="str">
        <f>IF(D420=VLOOKUP(C420,Garçons!$D:$E,2,FALSE),"","***")</f>
        <v/>
      </c>
    </row>
    <row r="421" spans="1:11" x14ac:dyDescent="0.25">
      <c r="A421" s="146" t="str">
        <f>'edt_rapport Garçons'!C440</f>
        <v>Marian</v>
      </c>
      <c r="B421" s="146" t="str">
        <f>'edt_rapport Garçons'!B440</f>
        <v>BROSSE</v>
      </c>
      <c r="C421" s="144" t="str">
        <f>MID('edt_rapport Garçons'!A440,2,LEN('edt_rapport Garçons'!A440)-1)</f>
        <v>706352</v>
      </c>
      <c r="D421" s="144" t="str">
        <f>VLOOKUP('edt_rapport Garçons'!K440,Clubs!A:B,2,FALSE)</f>
        <v>Noidans</v>
      </c>
      <c r="E421" s="144">
        <f>'edt_rapport Garçons'!E440</f>
        <v>725</v>
      </c>
      <c r="F421" s="144">
        <f>YEAR('edt_rapport Garçons'!D440)</f>
        <v>1996</v>
      </c>
      <c r="G421" s="144" t="str">
        <f>SUBSTITUTE(IF('edt_rapport Garçons'!L440=0,"",'edt_rapport Garçons'!L440)," ","")</f>
        <v>48D</v>
      </c>
      <c r="H421" s="144" t="b">
        <f>ISNA(VLOOKUP(C421,Garçons!$D:$D,1,FALSE))</f>
        <v>0</v>
      </c>
      <c r="I421" s="144" t="str">
        <f t="shared" si="6"/>
        <v/>
      </c>
      <c r="J421" s="144" t="str">
        <f>IF(G421=IF(VLOOKUP(C421,Garçons!$D:$O,12,FALSE)="0","",VLOOKUP(C421,Garçons!$D:$O,12,FALSE)),"","***")</f>
        <v>***</v>
      </c>
      <c r="K421" s="144" t="str">
        <f>IF(D421=VLOOKUP(C421,Garçons!$D:$E,2,FALSE),"","***")</f>
        <v/>
      </c>
    </row>
    <row r="422" spans="1:11" x14ac:dyDescent="0.25">
      <c r="A422" s="146" t="str">
        <f>'edt_rapport Garçons'!C400</f>
        <v>Eric</v>
      </c>
      <c r="B422" s="146" t="str">
        <f>'edt_rapport Garçons'!B400</f>
        <v>SARTORI</v>
      </c>
      <c r="C422" s="144" t="str">
        <f>MID('edt_rapport Garçons'!A400,2,LEN('edt_rapport Garçons'!A400)-1)</f>
        <v>706355</v>
      </c>
      <c r="D422" s="144" t="str">
        <f>VLOOKUP('edt_rapport Garçons'!K400,Clubs!A:B,2,FALSE)</f>
        <v>EM Vesoul</v>
      </c>
      <c r="E422" s="144">
        <f>'edt_rapport Garçons'!E400</f>
        <v>715</v>
      </c>
      <c r="F422" s="144">
        <f>YEAR('edt_rapport Garçons'!D400)</f>
        <v>1999</v>
      </c>
      <c r="G422" s="144" t="str">
        <f>SUBSTITUTE(IF('edt_rapport Garçons'!L400=0,"",'edt_rapport Garçons'!L400)," ","")</f>
        <v>1D95E</v>
      </c>
      <c r="H422" s="144" t="b">
        <f>ISNA(VLOOKUP(C422,Garçons!$D:$D,1,FALSE))</f>
        <v>0</v>
      </c>
      <c r="I422" s="144" t="str">
        <f t="shared" si="6"/>
        <v/>
      </c>
      <c r="J422" s="144" t="str">
        <f>IF(G422=IF(VLOOKUP(C422,Garçons!$D:$O,12,FALSE)="0","",VLOOKUP(C422,Garçons!$D:$O,12,FALSE)),"","***")</f>
        <v>***</v>
      </c>
      <c r="K422" s="144" t="str">
        <f>IF(D422=VLOOKUP(C422,Garçons!$D:$E,2,FALSE),"","***")</f>
        <v/>
      </c>
    </row>
    <row r="423" spans="1:11" x14ac:dyDescent="0.25">
      <c r="A423" s="146" t="str">
        <f>'edt_rapport Garçons'!C434</f>
        <v>Nicolas</v>
      </c>
      <c r="B423" s="146" t="str">
        <f>'edt_rapport Garçons'!B434</f>
        <v>GAMBETTI</v>
      </c>
      <c r="C423" s="144" t="str">
        <f>MID('edt_rapport Garçons'!A434,2,LEN('edt_rapport Garçons'!A434)-1)</f>
        <v>706388</v>
      </c>
      <c r="D423" s="144" t="str">
        <f>VLOOKUP('edt_rapport Garçons'!K434,Clubs!A:B,2,FALSE)</f>
        <v>Gray</v>
      </c>
      <c r="E423" s="144">
        <f>'edt_rapport Garçons'!E434</f>
        <v>583</v>
      </c>
      <c r="F423" s="144">
        <f>YEAR('edt_rapport Garçons'!D434)</f>
        <v>1998</v>
      </c>
      <c r="G423" s="144" t="str">
        <f>SUBSTITUTE(IF('edt_rapport Garçons'!L434=0,"",'edt_rapport Garçons'!L434)," ","")</f>
        <v>65E</v>
      </c>
      <c r="H423" s="144" t="b">
        <f>ISNA(VLOOKUP(C423,Garçons!$D:$D,1,FALSE))</f>
        <v>0</v>
      </c>
      <c r="I423" s="144" t="str">
        <f t="shared" si="6"/>
        <v/>
      </c>
      <c r="J423" s="144" t="str">
        <f>IF(G423=IF(VLOOKUP(C423,Garçons!$D:$O,12,FALSE)="0","",VLOOKUP(C423,Garçons!$D:$O,12,FALSE)),"","***")</f>
        <v>***</v>
      </c>
      <c r="K423" s="144" t="str">
        <f>IF(D423=VLOOKUP(C423,Garçons!$D:$E,2,FALSE),"","***")</f>
        <v/>
      </c>
    </row>
    <row r="424" spans="1:11" x14ac:dyDescent="0.25">
      <c r="A424" s="146" t="str">
        <f>'edt_rapport Garçons'!C403</f>
        <v>Axel</v>
      </c>
      <c r="B424" s="146" t="str">
        <f>'edt_rapport Garçons'!B403</f>
        <v>TISSERAND</v>
      </c>
      <c r="C424" s="144" t="str">
        <f>MID('edt_rapport Garçons'!A403,2,LEN('edt_rapport Garçons'!A403)-1)</f>
        <v>706412</v>
      </c>
      <c r="D424" s="144" t="str">
        <f>VLOOKUP('edt_rapport Garçons'!K403,Clubs!A:B,2,FALSE)</f>
        <v>Vauvillers</v>
      </c>
      <c r="E424" s="144">
        <f>'edt_rapport Garçons'!E403</f>
        <v>582</v>
      </c>
      <c r="F424" s="144">
        <f>YEAR('edt_rapport Garçons'!D403)</f>
        <v>2006</v>
      </c>
      <c r="G424" s="144" t="str">
        <f>SUBSTITUTE(IF('edt_rapport Garçons'!L403=0,"",'edt_rapport Garçons'!L403)," ","")</f>
        <v>42G65H</v>
      </c>
      <c r="H424" s="144" t="b">
        <f>ISNA(VLOOKUP(C424,Garçons!$D:$D,1,FALSE))</f>
        <v>0</v>
      </c>
      <c r="I424" s="144" t="str">
        <f t="shared" si="6"/>
        <v/>
      </c>
      <c r="J424" s="144" t="str">
        <f>IF(G424=IF(VLOOKUP(C424,Garçons!$D:$O,12,FALSE)="0","",VLOOKUP(C424,Garçons!$D:$O,12,FALSE)),"","***")</f>
        <v>***</v>
      </c>
      <c r="K424" s="144" t="str">
        <f>IF(D424=VLOOKUP(C424,Garçons!$D:$E,2,FALSE),"","***")</f>
        <v/>
      </c>
    </row>
    <row r="425" spans="1:11" x14ac:dyDescent="0.25">
      <c r="A425" s="146" t="str">
        <f>'edt_rapport Garçons'!C397</f>
        <v>Nicolas</v>
      </c>
      <c r="B425" s="146" t="str">
        <f>'edt_rapport Garçons'!B397</f>
        <v>CAMUSET</v>
      </c>
      <c r="C425" s="144" t="str">
        <f>MID('edt_rapport Garçons'!A397,2,LEN('edt_rapport Garçons'!A397)-1)</f>
        <v>706423</v>
      </c>
      <c r="D425" s="144" t="str">
        <f>VLOOKUP('edt_rapport Garçons'!K397,Clubs!A:B,2,FALSE)</f>
        <v>EM Vesoul</v>
      </c>
      <c r="E425" s="144">
        <f>'edt_rapport Garçons'!E397</f>
        <v>1277</v>
      </c>
      <c r="F425" s="144">
        <f>YEAR('edt_rapport Garçons'!D397)</f>
        <v>2000</v>
      </c>
      <c r="G425" s="144" t="str">
        <f>SUBSTITUTE(IF('edt_rapport Garçons'!L397=0,"",'edt_rapport Garçons'!L397)," ","")</f>
        <v>3D10E</v>
      </c>
      <c r="H425" s="144" t="b">
        <f>ISNA(VLOOKUP(C425,Garçons!$D:$D,1,FALSE))</f>
        <v>0</v>
      </c>
      <c r="I425" s="144" t="str">
        <f t="shared" si="6"/>
        <v/>
      </c>
      <c r="J425" s="144" t="str">
        <f>IF(G425=IF(VLOOKUP(C425,Garçons!$D:$O,12,FALSE)="0","",VLOOKUP(C425,Garçons!$D:$O,12,FALSE)),"","***")</f>
        <v>***</v>
      </c>
      <c r="K425" s="144" t="str">
        <f>IF(D425=VLOOKUP(C425,Garçons!$D:$E,2,FALSE),"","***")</f>
        <v/>
      </c>
    </row>
    <row r="426" spans="1:11" x14ac:dyDescent="0.25">
      <c r="A426" s="146" t="str">
        <f>'edt_rapport Garçons'!C469</f>
        <v>Frederic</v>
      </c>
      <c r="B426" s="146" t="str">
        <f>'edt_rapport Garçons'!B469</f>
        <v>FOLLEY</v>
      </c>
      <c r="C426" s="144" t="str">
        <f>MID('edt_rapport Garçons'!A469,2,LEN('edt_rapport Garçons'!A469)-1)</f>
        <v>706424</v>
      </c>
      <c r="D426" s="144" t="str">
        <f>VLOOKUP('edt_rapport Garçons'!K469,Clubs!A:B,2,FALSE)</f>
        <v>Port Vaivre</v>
      </c>
      <c r="E426" s="144">
        <f>'edt_rapport Garçons'!E469</f>
        <v>1041</v>
      </c>
      <c r="F426" s="144">
        <f>YEAR('edt_rapport Garçons'!D469)</f>
        <v>1966</v>
      </c>
      <c r="G426" s="144" t="str">
        <f>SUBSTITUTE(IF('edt_rapport Garçons'!L469=0,"",'edt_rapport Garçons'!L469)," ","")</f>
        <v>1C79D</v>
      </c>
      <c r="H426" s="144" t="b">
        <f>ISNA(VLOOKUP(C426,Garçons!$D:$D,1,FALSE))</f>
        <v>0</v>
      </c>
      <c r="I426" s="144" t="str">
        <f t="shared" si="6"/>
        <v/>
      </c>
      <c r="J426" s="144" t="str">
        <f>IF(G426=IF(VLOOKUP(C426,Garçons!$D:$O,12,FALSE)="0","",VLOOKUP(C426,Garçons!$D:$O,12,FALSE)),"","***")</f>
        <v>***</v>
      </c>
      <c r="K426" s="144" t="str">
        <f>IF(D426=VLOOKUP(C426,Garçons!$D:$E,2,FALSE),"","***")</f>
        <v/>
      </c>
    </row>
    <row r="427" spans="1:11" x14ac:dyDescent="0.25">
      <c r="A427" s="146" t="str">
        <f>'edt_rapport Garçons'!C452</f>
        <v>Denis</v>
      </c>
      <c r="B427" s="146" t="str">
        <f>'edt_rapport Garçons'!B452</f>
        <v>LAMBOLEY</v>
      </c>
      <c r="C427" s="144" t="str">
        <f>MID('edt_rapport Garçons'!A452,2,LEN('edt_rapport Garçons'!A452)-1)</f>
        <v>706427</v>
      </c>
      <c r="D427" s="144" t="str">
        <f>VLOOKUP('edt_rapport Garçons'!K452,Clubs!A:B,2,FALSE)</f>
        <v>Val St Eloi</v>
      </c>
      <c r="E427" s="144">
        <f>'edt_rapport Garçons'!E452</f>
        <v>865</v>
      </c>
      <c r="F427" s="144">
        <f>YEAR('edt_rapport Garçons'!D452)</f>
        <v>1966</v>
      </c>
      <c r="G427" s="144" t="str">
        <f>SUBSTITUTE(IF('edt_rapport Garçons'!L452=0,"",'edt_rapport Garçons'!L452)," ","")</f>
        <v>1C5D</v>
      </c>
      <c r="H427" s="144" t="b">
        <f>ISNA(VLOOKUP(C427,Garçons!$D:$D,1,FALSE))</f>
        <v>0</v>
      </c>
      <c r="I427" s="144" t="str">
        <f t="shared" si="6"/>
        <v/>
      </c>
      <c r="J427" s="144" t="str">
        <f>IF(G427=IF(VLOOKUP(C427,Garçons!$D:$O,12,FALSE)="0","",VLOOKUP(C427,Garçons!$D:$O,12,FALSE)),"","***")</f>
        <v>***</v>
      </c>
      <c r="K427" s="144" t="str">
        <f>IF(D427=VLOOKUP(C427,Garçons!$D:$E,2,FALSE),"","***")</f>
        <v/>
      </c>
    </row>
    <row r="428" spans="1:11" x14ac:dyDescent="0.25">
      <c r="A428" s="146" t="str">
        <f>'edt_rapport Garçons'!C472</f>
        <v>Marc</v>
      </c>
      <c r="B428" s="146" t="str">
        <f>'edt_rapport Garçons'!B472</f>
        <v>MORLOT</v>
      </c>
      <c r="C428" s="144" t="str">
        <f>MID('edt_rapport Garçons'!A472,2,LEN('edt_rapport Garçons'!A472)-1)</f>
        <v>706432</v>
      </c>
      <c r="D428" s="144" t="str">
        <f>VLOOKUP('edt_rapport Garçons'!K472,Clubs!A:B,2,FALSE)</f>
        <v>Port Vaivre</v>
      </c>
      <c r="E428" s="144">
        <f>'edt_rapport Garçons'!E472</f>
        <v>1266</v>
      </c>
      <c r="F428" s="144">
        <f>YEAR('edt_rapport Garçons'!D472)</f>
        <v>1967</v>
      </c>
      <c r="G428" s="144" t="str">
        <f>SUBSTITUTE(IF('edt_rapport Garçons'!L472=0,"",'edt_rapport Garçons'!L472)," ","")</f>
        <v>1C30D</v>
      </c>
      <c r="H428" s="144" t="b">
        <f>ISNA(VLOOKUP(C428,Garçons!$D:$D,1,FALSE))</f>
        <v>0</v>
      </c>
      <c r="I428" s="144" t="str">
        <f t="shared" si="6"/>
        <v/>
      </c>
      <c r="J428" s="144" t="str">
        <f>IF(G428=IF(VLOOKUP(C428,Garçons!$D:$O,12,FALSE)="0","",VLOOKUP(C428,Garçons!$D:$O,12,FALSE)),"","***")</f>
        <v>***</v>
      </c>
      <c r="K428" s="144" t="str">
        <f>IF(D428=VLOOKUP(C428,Garçons!$D:$E,2,FALSE),"","***")</f>
        <v/>
      </c>
    </row>
    <row r="429" spans="1:11" x14ac:dyDescent="0.25">
      <c r="A429" s="146" t="str">
        <f>'edt_rapport Garçons'!C479</f>
        <v>Esteban</v>
      </c>
      <c r="B429" s="146" t="str">
        <f>'edt_rapport Garçons'!B479</f>
        <v>CREVAT</v>
      </c>
      <c r="C429" s="144" t="str">
        <f>MID('edt_rapport Garçons'!A479,2,LEN('edt_rapport Garçons'!A479)-1)</f>
        <v>706448</v>
      </c>
      <c r="D429" s="144" t="str">
        <f>VLOOKUP('edt_rapport Garçons'!K479,Clubs!A:B,2,FALSE)</f>
        <v>Lure Clairegoutte</v>
      </c>
      <c r="E429" s="144">
        <f>'edt_rapport Garçons'!E479</f>
        <v>598</v>
      </c>
      <c r="F429" s="144">
        <f>YEAR('edt_rapport Garçons'!D479)</f>
        <v>2000</v>
      </c>
      <c r="G429" s="144" t="str">
        <f>SUBSTITUTE(IF('edt_rapport Garçons'!L479=0,"",'edt_rapport Garçons'!L479)," ","")</f>
        <v>3E45F</v>
      </c>
      <c r="H429" s="144" t="b">
        <f>ISNA(VLOOKUP(C429,Garçons!$D:$D,1,FALSE))</f>
        <v>0</v>
      </c>
      <c r="I429" s="144" t="str">
        <f t="shared" si="6"/>
        <v/>
      </c>
      <c r="J429" s="144" t="str">
        <f>IF(G429=IF(VLOOKUP(C429,Garçons!$D:$O,12,FALSE)="0","",VLOOKUP(C429,Garçons!$D:$O,12,FALSE)),"","***")</f>
        <v>***</v>
      </c>
      <c r="K429" s="144" t="str">
        <f>IF(D429=VLOOKUP(C429,Garçons!$D:$E,2,FALSE),"","***")</f>
        <v/>
      </c>
    </row>
    <row r="430" spans="1:11" x14ac:dyDescent="0.25">
      <c r="A430" s="146" t="str">
        <f>'edt_rapport Garçons'!C482</f>
        <v>Romain</v>
      </c>
      <c r="B430" s="146" t="str">
        <f>'edt_rapport Garçons'!B482</f>
        <v>SAGE</v>
      </c>
      <c r="C430" s="144" t="str">
        <f>MID('edt_rapport Garçons'!A482,2,LEN('edt_rapport Garçons'!A482)-1)</f>
        <v>706449</v>
      </c>
      <c r="D430" s="144" t="str">
        <f>VLOOKUP('edt_rapport Garçons'!K482,Clubs!A:B,2,FALSE)</f>
        <v>Lure Clairegoutte</v>
      </c>
      <c r="E430" s="144">
        <f>'edt_rapport Garçons'!E482</f>
        <v>678</v>
      </c>
      <c r="F430" s="144">
        <f>YEAR('edt_rapport Garçons'!D482)</f>
        <v>1999</v>
      </c>
      <c r="G430" s="144" t="str">
        <f>SUBSTITUTE(IF('edt_rapport Garçons'!L482=0,"",'edt_rapport Garçons'!L482)," ","")</f>
        <v>1D20E</v>
      </c>
      <c r="H430" s="144" t="b">
        <f>ISNA(VLOOKUP(C430,Garçons!$D:$D,1,FALSE))</f>
        <v>0</v>
      </c>
      <c r="I430" s="144" t="str">
        <f t="shared" si="6"/>
        <v/>
      </c>
      <c r="J430" s="144" t="str">
        <f>IF(G430=IF(VLOOKUP(C430,Garçons!$D:$O,12,FALSE)="0","",VLOOKUP(C430,Garçons!$D:$O,12,FALSE)),"","***")</f>
        <v>***</v>
      </c>
      <c r="K430" s="144" t="str">
        <f>IF(D430=VLOOKUP(C430,Garçons!$D:$E,2,FALSE),"","***")</f>
        <v/>
      </c>
    </row>
    <row r="431" spans="1:11" x14ac:dyDescent="0.25">
      <c r="A431" s="146" t="str">
        <f>'edt_rapport Garçons'!C416</f>
        <v>Yannick</v>
      </c>
      <c r="B431" s="146" t="str">
        <f>'edt_rapport Garçons'!B416</f>
        <v>GAUDIOT</v>
      </c>
      <c r="C431" s="144" t="str">
        <f>MID('edt_rapport Garçons'!A416,2,LEN('edt_rapport Garçons'!A416)-1)</f>
        <v>706458</v>
      </c>
      <c r="D431" s="144" t="str">
        <f>VLOOKUP('edt_rapport Garçons'!K416,Clubs!A:B,2,FALSE)</f>
        <v>Vauvillers</v>
      </c>
      <c r="E431" s="144">
        <f>'edt_rapport Garçons'!E416</f>
        <v>670</v>
      </c>
      <c r="F431" s="144">
        <f>YEAR('edt_rapport Garçons'!D416)</f>
        <v>2002</v>
      </c>
      <c r="G431" s="144" t="str">
        <f>SUBSTITUTE(IF('edt_rapport Garçons'!L416=0,"",'edt_rapport Garçons'!L416)," ","")</f>
        <v>61F</v>
      </c>
      <c r="H431" s="144" t="b">
        <f>ISNA(VLOOKUP(C431,Garçons!$D:$D,1,FALSE))</f>
        <v>0</v>
      </c>
      <c r="I431" s="144" t="str">
        <f t="shared" si="6"/>
        <v/>
      </c>
      <c r="J431" s="144" t="str">
        <f>IF(G431=IF(VLOOKUP(C431,Garçons!$D:$O,12,FALSE)="0","",VLOOKUP(C431,Garçons!$D:$O,12,FALSE)),"","***")</f>
        <v>***</v>
      </c>
      <c r="K431" s="144" t="str">
        <f>IF(D431=VLOOKUP(C431,Garçons!$D:$E,2,FALSE),"","***")</f>
        <v/>
      </c>
    </row>
    <row r="432" spans="1:11" x14ac:dyDescent="0.25">
      <c r="A432" s="146" t="str">
        <f>'edt_rapport Garçons'!C478</f>
        <v>Arthur</v>
      </c>
      <c r="B432" s="146" t="str">
        <f>'edt_rapport Garçons'!B478</f>
        <v>DUBOIS</v>
      </c>
      <c r="C432" s="144" t="str">
        <f>MID('edt_rapport Garçons'!A478,2,LEN('edt_rapport Garçons'!A478)-1)</f>
        <v>706467</v>
      </c>
      <c r="D432" s="144" t="str">
        <f>VLOOKUP('edt_rapport Garçons'!K478,Clubs!A:B,2,FALSE)</f>
        <v>Lure Clairegoutte</v>
      </c>
      <c r="E432" s="144">
        <f>'edt_rapport Garçons'!E478</f>
        <v>629</v>
      </c>
      <c r="F432" s="144">
        <f>YEAR('edt_rapport Garçons'!D478)</f>
        <v>2003</v>
      </c>
      <c r="G432" s="144" t="str">
        <f>SUBSTITUTE(IF('edt_rapport Garçons'!L478=0,"",'edt_rapport Garçons'!L478)," ","")</f>
        <v>39F</v>
      </c>
      <c r="H432" s="144" t="b">
        <f>ISNA(VLOOKUP(C432,Garçons!$D:$D,1,FALSE))</f>
        <v>0</v>
      </c>
      <c r="I432" s="144" t="str">
        <f t="shared" si="6"/>
        <v/>
      </c>
      <c r="J432" s="144" t="str">
        <f>IF(G432=IF(VLOOKUP(C432,Garçons!$D:$O,12,FALSE)="0","",VLOOKUP(C432,Garçons!$D:$O,12,FALSE)),"","***")</f>
        <v>***</v>
      </c>
      <c r="K432" s="144" t="str">
        <f>IF(D432=VLOOKUP(C432,Garçons!$D:$E,2,FALSE),"","***")</f>
        <v/>
      </c>
    </row>
    <row r="433" spans="1:11" x14ac:dyDescent="0.25">
      <c r="A433" s="146" t="str">
        <f>'edt_rapport Garçons'!C480</f>
        <v>Leo</v>
      </c>
      <c r="B433" s="146" t="str">
        <f>'edt_rapport Garçons'!B480</f>
        <v>DUBOIS</v>
      </c>
      <c r="C433" s="144" t="str">
        <f>MID('edt_rapport Garçons'!A480,2,LEN('edt_rapport Garçons'!A480)-1)</f>
        <v>706468</v>
      </c>
      <c r="D433" s="144" t="str">
        <f>VLOOKUP('edt_rapport Garçons'!K480,Clubs!A:B,2,FALSE)</f>
        <v>Lure Clairegoutte</v>
      </c>
      <c r="E433" s="144">
        <f>'edt_rapport Garçons'!E480</f>
        <v>678</v>
      </c>
      <c r="F433" s="144">
        <f>YEAR('edt_rapport Garçons'!D480)</f>
        <v>2000</v>
      </c>
      <c r="G433" s="144" t="str">
        <f>SUBSTITUTE(IF('edt_rapport Garçons'!L480=0,"",'edt_rapport Garçons'!L480)," ","")</f>
        <v>2E65F</v>
      </c>
      <c r="H433" s="144" t="b">
        <f>ISNA(VLOOKUP(C433,Garçons!$D:$D,1,FALSE))</f>
        <v>0</v>
      </c>
      <c r="I433" s="144" t="str">
        <f t="shared" si="6"/>
        <v/>
      </c>
      <c r="J433" s="144" t="str">
        <f>IF(G433=IF(VLOOKUP(C433,Garçons!$D:$O,12,FALSE)="0","",VLOOKUP(C433,Garçons!$D:$O,12,FALSE)),"","***")</f>
        <v>***</v>
      </c>
      <c r="K433" s="144" t="str">
        <f>IF(D433=VLOOKUP(C433,Garçons!$D:$E,2,FALSE),"","***")</f>
        <v/>
      </c>
    </row>
    <row r="434" spans="1:11" x14ac:dyDescent="0.25">
      <c r="A434" s="146" t="str">
        <f>'edt_rapport Garçons'!C483</f>
        <v>Julien</v>
      </c>
      <c r="B434" s="146" t="str">
        <f>'edt_rapport Garçons'!B483</f>
        <v>TRAHIN</v>
      </c>
      <c r="C434" s="144" t="str">
        <f>MID('edt_rapport Garçons'!A483,2,LEN('edt_rapport Garçons'!A483)-1)</f>
        <v>706491</v>
      </c>
      <c r="D434" s="144" t="str">
        <f>VLOOKUP('edt_rapport Garçons'!K483,Clubs!A:B,2,FALSE)</f>
        <v>Lure Clairegoutte</v>
      </c>
      <c r="E434" s="144">
        <f>'edt_rapport Garçons'!E483</f>
        <v>500</v>
      </c>
      <c r="F434" s="144">
        <f>YEAR('edt_rapport Garçons'!D483)</f>
        <v>1999</v>
      </c>
      <c r="G434" s="144" t="str">
        <f>SUBSTITUTE(IF('edt_rapport Garçons'!L483=0,"",'edt_rapport Garçons'!L483)," ","")</f>
        <v>45E</v>
      </c>
      <c r="H434" s="144" t="b">
        <f>ISNA(VLOOKUP(C434,Garçons!$D:$D,1,FALSE))</f>
        <v>0</v>
      </c>
      <c r="I434" s="144" t="str">
        <f t="shared" si="6"/>
        <v/>
      </c>
      <c r="J434" s="144" t="str">
        <f>IF(G434=IF(VLOOKUP(C434,Garçons!$D:$O,12,FALSE)="0","",VLOOKUP(C434,Garçons!$D:$O,12,FALSE)),"","***")</f>
        <v>***</v>
      </c>
      <c r="K434" s="144" t="str">
        <f>IF(D434=VLOOKUP(C434,Garçons!$D:$E,2,FALSE),"","***")</f>
        <v/>
      </c>
    </row>
    <row r="435" spans="1:11" x14ac:dyDescent="0.25">
      <c r="A435" s="146" t="str">
        <f>'edt_rapport Garçons'!C464</f>
        <v>Louison</v>
      </c>
      <c r="B435" s="146" t="str">
        <f>'edt_rapport Garçons'!B464</f>
        <v>BRIOT</v>
      </c>
      <c r="C435" s="144" t="str">
        <f>MID('edt_rapport Garçons'!A464,2,LEN('edt_rapport Garçons'!A464)-1)</f>
        <v>706495</v>
      </c>
      <c r="D435" s="144" t="str">
        <f>VLOOKUP('edt_rapport Garçons'!K464,Clubs!A:B,2,FALSE)</f>
        <v>Port Vaivre</v>
      </c>
      <c r="E435" s="144">
        <f>'edt_rapport Garçons'!E464</f>
        <v>918</v>
      </c>
      <c r="F435" s="144">
        <f>YEAR('edt_rapport Garçons'!D464)</f>
        <v>1999</v>
      </c>
      <c r="G435" s="144" t="str">
        <f>SUBSTITUTE(IF('edt_rapport Garçons'!L464=0,"",'edt_rapport Garçons'!L464)," ","")</f>
        <v>9D60E</v>
      </c>
      <c r="H435" s="144" t="b">
        <f>ISNA(VLOOKUP(C435,Garçons!$D:$D,1,FALSE))</f>
        <v>0</v>
      </c>
      <c r="I435" s="144" t="str">
        <f t="shared" si="6"/>
        <v/>
      </c>
      <c r="J435" s="144" t="str">
        <f>IF(G435=IF(VLOOKUP(C435,Garçons!$D:$O,12,FALSE)="0","",VLOOKUP(C435,Garçons!$D:$O,12,FALSE)),"","***")</f>
        <v>***</v>
      </c>
      <c r="K435" s="144" t="str">
        <f>IF(D435=VLOOKUP(C435,Garçons!$D:$E,2,FALSE),"","***")</f>
        <v/>
      </c>
    </row>
    <row r="436" spans="1:11" x14ac:dyDescent="0.25">
      <c r="A436" s="146" t="str">
        <f>'edt_rapport Garçons'!C201</f>
        <v>Lucas</v>
      </c>
      <c r="B436" s="146" t="str">
        <f>'edt_rapport Garçons'!B201</f>
        <v>CUENOT</v>
      </c>
      <c r="C436" s="144" t="str">
        <f>MID('edt_rapport Garçons'!A201,2,LEN('edt_rapport Garçons'!A201)-1)</f>
        <v>706519</v>
      </c>
      <c r="D436" s="144" t="str">
        <f>VLOOKUP('edt_rapport Garçons'!K201,Clubs!A:B,2,FALSE)</f>
        <v>Roche lez Beaupré</v>
      </c>
      <c r="E436" s="144">
        <f>'edt_rapport Garçons'!E201</f>
        <v>1086</v>
      </c>
      <c r="F436" s="144">
        <f>YEAR('edt_rapport Garçons'!D201)</f>
        <v>2000</v>
      </c>
      <c r="G436" s="144" t="str">
        <f>SUBSTITUTE(IF('edt_rapport Garçons'!L201=0,"",'edt_rapport Garçons'!L201)," ","")</f>
        <v>68E</v>
      </c>
      <c r="H436" s="144" t="b">
        <f>ISNA(VLOOKUP(C436,Garçons!$D:$D,1,FALSE))</f>
        <v>0</v>
      </c>
      <c r="I436" s="144" t="str">
        <f t="shared" si="6"/>
        <v/>
      </c>
      <c r="J436" s="144" t="str">
        <f>IF(G436=IF(VLOOKUP(C436,Garçons!$D:$O,12,FALSE)="0","",VLOOKUP(C436,Garçons!$D:$O,12,FALSE)),"","***")</f>
        <v>***</v>
      </c>
      <c r="K436" s="144" t="str">
        <f>IF(D436=VLOOKUP(C436,Garçons!$D:$E,2,FALSE),"","***")</f>
        <v/>
      </c>
    </row>
    <row r="437" spans="1:11" x14ac:dyDescent="0.25">
      <c r="A437" s="146" t="str">
        <f>'edt_rapport Garçons'!C398</f>
        <v>Tom</v>
      </c>
      <c r="B437" s="146" t="str">
        <f>'edt_rapport Garçons'!B398</f>
        <v>CANNET</v>
      </c>
      <c r="C437" s="144" t="str">
        <f>MID('edt_rapport Garçons'!A398,2,LEN('edt_rapport Garçons'!A398)-1)</f>
        <v>706533</v>
      </c>
      <c r="D437" s="144" t="str">
        <f>VLOOKUP('edt_rapport Garçons'!K398,Clubs!A:B,2,FALSE)</f>
        <v>EM Vesoul</v>
      </c>
      <c r="E437" s="144">
        <f>'edt_rapport Garçons'!E398</f>
        <v>552</v>
      </c>
      <c r="F437" s="144">
        <f>YEAR('edt_rapport Garçons'!D398)</f>
        <v>2000</v>
      </c>
      <c r="G437" s="144" t="str">
        <f>SUBSTITUTE(IF('edt_rapport Garçons'!L398=0,"",'edt_rapport Garçons'!L398)," ","")</f>
        <v>1E15F</v>
      </c>
      <c r="H437" s="144" t="b">
        <f>ISNA(VLOOKUP(C437,Garçons!$D:$D,1,FALSE))</f>
        <v>0</v>
      </c>
      <c r="I437" s="144" t="str">
        <f t="shared" si="6"/>
        <v/>
      </c>
      <c r="J437" s="144" t="str">
        <f>IF(G437=IF(VLOOKUP(C437,Garçons!$D:$O,12,FALSE)="0","",VLOOKUP(C437,Garçons!$D:$O,12,FALSE)),"","***")</f>
        <v>***</v>
      </c>
      <c r="K437" s="144" t="str">
        <f>IF(D437=VLOOKUP(C437,Garçons!$D:$E,2,FALSE),"","***")</f>
        <v/>
      </c>
    </row>
    <row r="438" spans="1:11" x14ac:dyDescent="0.25">
      <c r="A438" s="146" t="str">
        <f>'edt_rapport Garçons'!C395</f>
        <v>Florian</v>
      </c>
      <c r="B438" s="146" t="str">
        <f>'edt_rapport Garçons'!B395</f>
        <v>PIERRE-VEJUX</v>
      </c>
      <c r="C438" s="144" t="str">
        <f>MID('edt_rapport Garçons'!A395,2,LEN('edt_rapport Garçons'!A395)-1)</f>
        <v>706559</v>
      </c>
      <c r="D438" s="144" t="str">
        <f>VLOOKUP('edt_rapport Garçons'!K395,Clubs!A:B,2,FALSE)</f>
        <v>EM Vesoul</v>
      </c>
      <c r="E438" s="144">
        <f>'edt_rapport Garçons'!E395</f>
        <v>513</v>
      </c>
      <c r="F438" s="144">
        <f>YEAR('edt_rapport Garçons'!D395)</f>
        <v>2001</v>
      </c>
      <c r="G438" s="144" t="str">
        <f>SUBSTITUTE(IF('edt_rapport Garçons'!L395=0,"",'edt_rapport Garçons'!L395)," ","")</f>
        <v>37F</v>
      </c>
      <c r="H438" s="144" t="b">
        <f>ISNA(VLOOKUP(C438,Garçons!$D:$D,1,FALSE))</f>
        <v>0</v>
      </c>
      <c r="I438" s="144" t="str">
        <f t="shared" si="6"/>
        <v/>
      </c>
      <c r="J438" s="144" t="str">
        <f>IF(G438=IF(VLOOKUP(C438,Garçons!$D:$O,12,FALSE)="0","",VLOOKUP(C438,Garçons!$D:$O,12,FALSE)),"","***")</f>
        <v>***</v>
      </c>
      <c r="K438" s="144" t="str">
        <f>IF(D438=VLOOKUP(C438,Garçons!$D:$E,2,FALSE),"","***")</f>
        <v/>
      </c>
    </row>
    <row r="439" spans="1:11" x14ac:dyDescent="0.25">
      <c r="A439" s="146" t="str">
        <f>'edt_rapport Garçons'!C433</f>
        <v>Guillaume</v>
      </c>
      <c r="B439" s="146" t="str">
        <f>'edt_rapport Garçons'!B433</f>
        <v>MEURICE</v>
      </c>
      <c r="C439" s="144" t="str">
        <f>MID('edt_rapport Garçons'!A433,2,LEN('edt_rapport Garçons'!A433)-1)</f>
        <v>706570</v>
      </c>
      <c r="D439" s="144" t="str">
        <f>VLOOKUP('edt_rapport Garçons'!K433,Clubs!A:B,2,FALSE)</f>
        <v>Gray</v>
      </c>
      <c r="E439" s="144">
        <f>'edt_rapport Garçons'!E433</f>
        <v>500</v>
      </c>
      <c r="F439" s="144">
        <f>YEAR('edt_rapport Garçons'!D433)</f>
        <v>1999</v>
      </c>
      <c r="G439" s="144" t="str">
        <f>SUBSTITUTE(IF('edt_rapport Garçons'!L433=0,"",'edt_rapport Garçons'!L433)," ","")</f>
        <v/>
      </c>
      <c r="H439" s="144" t="b">
        <f>ISNA(VLOOKUP(C439,Garçons!$D:$D,1,FALSE))</f>
        <v>0</v>
      </c>
      <c r="I439" s="144" t="str">
        <f t="shared" si="6"/>
        <v/>
      </c>
      <c r="J439" s="144" t="str">
        <f>IF(G439=IF(VLOOKUP(C439,Garçons!$D:$O,12,FALSE)="0","",VLOOKUP(C439,Garçons!$D:$O,12,FALSE)),"","***")</f>
        <v>***</v>
      </c>
      <c r="K439" s="144" t="str">
        <f>IF(D439=VLOOKUP(C439,Garçons!$D:$E,2,FALSE),"","***")</f>
        <v/>
      </c>
    </row>
    <row r="440" spans="1:11" x14ac:dyDescent="0.25">
      <c r="A440" s="146" t="str">
        <f>'edt_rapport Garçons'!C460</f>
        <v>Louis</v>
      </c>
      <c r="B440" s="146" t="str">
        <f>'edt_rapport Garçons'!B460</f>
        <v>MERGEY</v>
      </c>
      <c r="C440" s="144" t="str">
        <f>MID('edt_rapport Garçons'!A460,2,LEN('edt_rapport Garçons'!A460)-1)</f>
        <v>706583</v>
      </c>
      <c r="D440" s="144" t="str">
        <f>VLOOKUP('edt_rapport Garçons'!K460,Clubs!A:B,2,FALSE)</f>
        <v>Port Vaivre</v>
      </c>
      <c r="E440" s="144">
        <f>'edt_rapport Garçons'!E460</f>
        <v>500</v>
      </c>
      <c r="F440" s="144">
        <f>YEAR('edt_rapport Garçons'!D460)</f>
        <v>2005</v>
      </c>
      <c r="G440" s="144" t="str">
        <f>SUBSTITUTE(IF('edt_rapport Garçons'!L460=0,"",'edt_rapport Garçons'!L460)," ","")</f>
        <v>6G</v>
      </c>
      <c r="H440" s="144" t="b">
        <f>ISNA(VLOOKUP(C440,Garçons!$D:$D,1,FALSE))</f>
        <v>0</v>
      </c>
      <c r="I440" s="144" t="str">
        <f t="shared" si="6"/>
        <v/>
      </c>
      <c r="J440" s="144" t="str">
        <f>IF(G440=IF(VLOOKUP(C440,Garçons!$D:$O,12,FALSE)="0","",VLOOKUP(C440,Garçons!$D:$O,12,FALSE)),"","***")</f>
        <v>***</v>
      </c>
      <c r="K440" s="144" t="str">
        <f>IF(D440=VLOOKUP(C440,Garçons!$D:$E,2,FALSE),"","***")</f>
        <v/>
      </c>
    </row>
    <row r="441" spans="1:11" x14ac:dyDescent="0.25">
      <c r="A441" s="146" t="str">
        <f>'edt_rapport Garçons'!C415</f>
        <v>Baptiste</v>
      </c>
      <c r="B441" s="146" t="str">
        <f>'edt_rapport Garçons'!B415</f>
        <v>BROCARD</v>
      </c>
      <c r="C441" s="144" t="str">
        <f>MID('edt_rapport Garçons'!A415,2,LEN('edt_rapport Garçons'!A415)-1)</f>
        <v>706595</v>
      </c>
      <c r="D441" s="144" t="str">
        <f>VLOOKUP('edt_rapport Garçons'!K415,Clubs!A:B,2,FALSE)</f>
        <v>Vauvillers</v>
      </c>
      <c r="E441" s="144">
        <f>'edt_rapport Garçons'!E415</f>
        <v>559</v>
      </c>
      <c r="F441" s="144">
        <f>YEAR('edt_rapport Garçons'!D415)</f>
        <v>2002</v>
      </c>
      <c r="G441" s="144" t="str">
        <f>SUBSTITUTE(IF('edt_rapport Garçons'!L415=0,"",'edt_rapport Garçons'!L415)," ","")</f>
        <v>6F25G</v>
      </c>
      <c r="H441" s="144" t="b">
        <f>ISNA(VLOOKUP(C441,Garçons!$D:$D,1,FALSE))</f>
        <v>0</v>
      </c>
      <c r="I441" s="144" t="str">
        <f t="shared" si="6"/>
        <v/>
      </c>
      <c r="J441" s="144" t="str">
        <f>IF(G441=IF(VLOOKUP(C441,Garçons!$D:$O,12,FALSE)="0","",VLOOKUP(C441,Garçons!$D:$O,12,FALSE)),"","***")</f>
        <v>***</v>
      </c>
      <c r="K441" s="144" t="str">
        <f>IF(D441=VLOOKUP(C441,Garçons!$D:$E,2,FALSE),"","***")</f>
        <v/>
      </c>
    </row>
    <row r="442" spans="1:11" x14ac:dyDescent="0.25">
      <c r="A442" s="146" t="str">
        <f>'edt_rapport Garçons'!C477</f>
        <v>Dario</v>
      </c>
      <c r="B442" s="146" t="str">
        <f>'edt_rapport Garçons'!B477</f>
        <v>DOS SANTOS</v>
      </c>
      <c r="C442" s="144" t="str">
        <f>MID('edt_rapport Garçons'!A477,2,LEN('edt_rapport Garçons'!A477)-1)</f>
        <v>706598</v>
      </c>
      <c r="D442" s="144" t="str">
        <f>VLOOKUP('edt_rapport Garçons'!K477,Clubs!A:B,2,FALSE)</f>
        <v>Lure Clairegoutte</v>
      </c>
      <c r="E442" s="144">
        <f>'edt_rapport Garçons'!E477</f>
        <v>500</v>
      </c>
      <c r="F442" s="144">
        <f>YEAR('edt_rapport Garçons'!D477)</f>
        <v>2005</v>
      </c>
      <c r="G442" s="144" t="str">
        <f>SUBSTITUTE(IF('edt_rapport Garçons'!L477=0,"",'edt_rapport Garçons'!L477)," ","")</f>
        <v/>
      </c>
      <c r="H442" s="144" t="b">
        <f>ISNA(VLOOKUP(C442,Garçons!$D:$D,1,FALSE))</f>
        <v>0</v>
      </c>
      <c r="I442" s="144" t="str">
        <f t="shared" si="6"/>
        <v/>
      </c>
      <c r="J442" s="144" t="str">
        <f>IF(G442=IF(VLOOKUP(C442,Garçons!$D:$O,12,FALSE)="0","",VLOOKUP(C442,Garçons!$D:$O,12,FALSE)),"","***")</f>
        <v>***</v>
      </c>
      <c r="K442" s="144" t="str">
        <f>IF(D442=VLOOKUP(C442,Garçons!$D:$E,2,FALSE),"","***")</f>
        <v/>
      </c>
    </row>
    <row r="443" spans="1:11" x14ac:dyDescent="0.25">
      <c r="A443" s="146" t="str">
        <f>'edt_rapport Garçons'!C408</f>
        <v>Tom</v>
      </c>
      <c r="B443" s="146" t="str">
        <f>'edt_rapport Garçons'!B408</f>
        <v>GAUTHIER</v>
      </c>
      <c r="C443" s="144" t="str">
        <f>MID('edt_rapport Garçons'!A408,2,LEN('edt_rapport Garçons'!A408)-1)</f>
        <v>706612</v>
      </c>
      <c r="D443" s="144" t="str">
        <f>VLOOKUP('edt_rapport Garçons'!K408,Clubs!A:B,2,FALSE)</f>
        <v>Vauvillers</v>
      </c>
      <c r="E443" s="144">
        <f>'edt_rapport Garçons'!E408</f>
        <v>500</v>
      </c>
      <c r="F443" s="144">
        <f>YEAR('edt_rapport Garçons'!D408)</f>
        <v>2005</v>
      </c>
      <c r="G443" s="144" t="str">
        <f>SUBSTITUTE(IF('edt_rapport Garçons'!L408=0,"",'edt_rapport Garçons'!L408)," ","")</f>
        <v/>
      </c>
      <c r="H443" s="144" t="b">
        <f>ISNA(VLOOKUP(C443,Garçons!$D:$D,1,FALSE))</f>
        <v>0</v>
      </c>
      <c r="I443" s="144" t="str">
        <f t="shared" si="6"/>
        <v/>
      </c>
      <c r="J443" s="144" t="str">
        <f>IF(G443=IF(VLOOKUP(C443,Garçons!$D:$O,12,FALSE)="0","",VLOOKUP(C443,Garçons!$D:$O,12,FALSE)),"","***")</f>
        <v>***</v>
      </c>
      <c r="K443" s="144" t="str">
        <f>IF(D443=VLOOKUP(C443,Garçons!$D:$E,2,FALSE),"","***")</f>
        <v/>
      </c>
    </row>
    <row r="444" spans="1:11" x14ac:dyDescent="0.25">
      <c r="A444" s="146" t="str">
        <f>'edt_rapport Garçons'!C405</f>
        <v>Thibaut</v>
      </c>
      <c r="B444" s="146" t="str">
        <f>'edt_rapport Garçons'!B405</f>
        <v>WATIOTIENNE</v>
      </c>
      <c r="C444" s="144" t="str">
        <f>MID('edt_rapport Garçons'!A405,2,LEN('edt_rapport Garçons'!A405)-1)</f>
        <v>706613</v>
      </c>
      <c r="D444" s="144" t="str">
        <f>VLOOKUP('edt_rapport Garçons'!K405,Clubs!A:B,2,FALSE)</f>
        <v>Vauvillers</v>
      </c>
      <c r="E444" s="144">
        <f>'edt_rapport Garçons'!E405</f>
        <v>500</v>
      </c>
      <c r="F444" s="144">
        <f>YEAR('edt_rapport Garçons'!D405)</f>
        <v>2006</v>
      </c>
      <c r="G444" s="144" t="str">
        <f>SUBSTITUTE(IF('edt_rapport Garçons'!L405=0,"",'edt_rapport Garçons'!L405)," ","")</f>
        <v/>
      </c>
      <c r="H444" s="144" t="b">
        <f>ISNA(VLOOKUP(C444,Garçons!$D:$D,1,FALSE))</f>
        <v>0</v>
      </c>
      <c r="I444" s="144" t="str">
        <f t="shared" si="6"/>
        <v/>
      </c>
      <c r="J444" s="144" t="str">
        <f>IF(G444=IF(VLOOKUP(C444,Garçons!$D:$O,12,FALSE)="0","",VLOOKUP(C444,Garçons!$D:$O,12,FALSE)),"","***")</f>
        <v>***</v>
      </c>
      <c r="K444" s="144" t="str">
        <f>IF(D444=VLOOKUP(C444,Garçons!$D:$E,2,FALSE),"","***")</f>
        <v/>
      </c>
    </row>
    <row r="445" spans="1:11" x14ac:dyDescent="0.25">
      <c r="A445" s="146" t="str">
        <f>'edt_rapport Garçons'!C455</f>
        <v>Benjamin</v>
      </c>
      <c r="B445" s="146" t="str">
        <f>'edt_rapport Garçons'!B455</f>
        <v>LAMBOLEY</v>
      </c>
      <c r="C445" s="144" t="str">
        <f>MID('edt_rapport Garçons'!A455,2,LEN('edt_rapport Garçons'!A455)-1)</f>
        <v>706616</v>
      </c>
      <c r="D445" s="144" t="str">
        <f>VLOOKUP('edt_rapport Garçons'!K455,Clubs!A:B,2,FALSE)</f>
        <v>Raddon Breuchotte</v>
      </c>
      <c r="E445" s="144">
        <f>'edt_rapport Garçons'!E455</f>
        <v>549</v>
      </c>
      <c r="F445" s="144">
        <f>YEAR('edt_rapport Garçons'!D455)</f>
        <v>2000</v>
      </c>
      <c r="G445" s="144" t="str">
        <f>SUBSTITUTE(IF('edt_rapport Garçons'!L455=0,"",'edt_rapport Garçons'!L455)," ","")</f>
        <v/>
      </c>
      <c r="H445" s="144" t="b">
        <f>ISNA(VLOOKUP(C445,Garçons!$D:$D,1,FALSE))</f>
        <v>0</v>
      </c>
      <c r="I445" s="144" t="str">
        <f t="shared" si="6"/>
        <v/>
      </c>
      <c r="J445" s="144" t="str">
        <f>IF(G445=IF(VLOOKUP(C445,Garçons!$D:$O,12,FALSE)="0","",VLOOKUP(C445,Garçons!$D:$O,12,FALSE)),"","***")</f>
        <v>***</v>
      </c>
      <c r="K445" s="144" t="str">
        <f>IF(D445=VLOOKUP(C445,Garçons!$D:$E,2,FALSE),"","***")</f>
        <v/>
      </c>
    </row>
    <row r="446" spans="1:11" x14ac:dyDescent="0.25">
      <c r="A446" s="146" t="str">
        <f>'edt_rapport Garçons'!C412</f>
        <v>Guillem</v>
      </c>
      <c r="B446" s="146" t="str">
        <f>'edt_rapport Garçons'!B412</f>
        <v>GAUTHIER</v>
      </c>
      <c r="C446" s="144" t="str">
        <f>MID('edt_rapport Garçons'!A412,2,LEN('edt_rapport Garçons'!A412)-1)</f>
        <v>706653</v>
      </c>
      <c r="D446" s="144" t="str">
        <f>VLOOKUP('edt_rapport Garçons'!K412,Clubs!A:B,2,FALSE)</f>
        <v>Vauvillers</v>
      </c>
      <c r="E446" s="144">
        <f>'edt_rapport Garçons'!E412</f>
        <v>500</v>
      </c>
      <c r="F446" s="144">
        <f>YEAR('edt_rapport Garçons'!D412)</f>
        <v>2003</v>
      </c>
      <c r="G446" s="144" t="str">
        <f>SUBSTITUTE(IF('edt_rapport Garçons'!L412=0,"",'edt_rapport Garçons'!L412)," ","")</f>
        <v/>
      </c>
      <c r="H446" s="144" t="b">
        <f>ISNA(VLOOKUP(C446,Garçons!$D:$D,1,FALSE))</f>
        <v>0</v>
      </c>
      <c r="I446" s="144" t="str">
        <f t="shared" si="6"/>
        <v/>
      </c>
      <c r="J446" s="144" t="str">
        <f>IF(G446=IF(VLOOKUP(C446,Garçons!$D:$O,12,FALSE)="0","",VLOOKUP(C446,Garçons!$D:$O,12,FALSE)),"","***")</f>
        <v>***</v>
      </c>
      <c r="K446" s="144" t="str">
        <f>IF(D446=VLOOKUP(C446,Garçons!$D:$E,2,FALSE),"","***")</f>
        <v/>
      </c>
    </row>
    <row r="447" spans="1:11" x14ac:dyDescent="0.25">
      <c r="A447" s="146" t="str">
        <f>'edt_rapport Garçons'!C438</f>
        <v>Sofian</v>
      </c>
      <c r="B447" s="146" t="str">
        <f>'edt_rapport Garçons'!B438</f>
        <v>KARA</v>
      </c>
      <c r="C447" s="144" t="str">
        <f>MID('edt_rapport Garçons'!A438,2,LEN('edt_rapport Garçons'!A438)-1)</f>
        <v>706654</v>
      </c>
      <c r="D447" s="144" t="str">
        <f>VLOOKUP('edt_rapport Garçons'!K438,Clubs!A:B,2,FALSE)</f>
        <v>Noidans</v>
      </c>
      <c r="E447" s="144">
        <f>'edt_rapport Garçons'!E438</f>
        <v>569</v>
      </c>
      <c r="F447" s="144">
        <f>YEAR('edt_rapport Garçons'!D438)</f>
        <v>2000</v>
      </c>
      <c r="G447" s="144" t="str">
        <f>SUBSTITUTE(IF('edt_rapport Garçons'!L438=0,"",'edt_rapport Garçons'!L438)," ","")</f>
        <v>1E80F</v>
      </c>
      <c r="H447" s="144" t="b">
        <f>ISNA(VLOOKUP(C447,Garçons!$D:$D,1,FALSE))</f>
        <v>0</v>
      </c>
      <c r="I447" s="144" t="str">
        <f t="shared" si="6"/>
        <v/>
      </c>
      <c r="J447" s="144" t="str">
        <f>IF(G447=IF(VLOOKUP(C447,Garçons!$D:$O,12,FALSE)="0","",VLOOKUP(C447,Garçons!$D:$O,12,FALSE)),"","***")</f>
        <v>***</v>
      </c>
      <c r="K447" s="144" t="str">
        <f>IF(D447=VLOOKUP(C447,Garçons!$D:$E,2,FALSE),"","***")</f>
        <v/>
      </c>
    </row>
    <row r="448" spans="1:11" x14ac:dyDescent="0.25">
      <c r="A448" s="146" t="str">
        <f>'edt_rapport Garçons'!C406</f>
        <v>Mattéo</v>
      </c>
      <c r="B448" s="146" t="str">
        <f>'edt_rapport Garçons'!B406</f>
        <v>DROCHE</v>
      </c>
      <c r="C448" s="144" t="str">
        <f>MID('edt_rapport Garçons'!A406,2,LEN('edt_rapport Garçons'!A406)-1)</f>
        <v>706655</v>
      </c>
      <c r="D448" s="144" t="str">
        <f>VLOOKUP('edt_rapport Garçons'!K406,Clubs!A:B,2,FALSE)</f>
        <v>Vauvillers</v>
      </c>
      <c r="E448" s="144">
        <f>'edt_rapport Garçons'!E406</f>
        <v>500</v>
      </c>
      <c r="F448" s="144">
        <f>YEAR('edt_rapport Garçons'!D406)</f>
        <v>2005</v>
      </c>
      <c r="G448" s="144" t="str">
        <f>SUBSTITUTE(IF('edt_rapport Garçons'!L406=0,"",'edt_rapport Garçons'!L406)," ","")</f>
        <v/>
      </c>
      <c r="H448" s="144" t="b">
        <f>ISNA(VLOOKUP(C448,Garçons!$D:$D,1,FALSE))</f>
        <v>0</v>
      </c>
      <c r="I448" s="144" t="str">
        <f t="shared" si="6"/>
        <v/>
      </c>
      <c r="J448" s="144" t="str">
        <f>IF(G448=IF(VLOOKUP(C448,Garçons!$D:$O,12,FALSE)="0","",VLOOKUP(C448,Garçons!$D:$O,12,FALSE)),"","***")</f>
        <v>***</v>
      </c>
      <c r="K448" s="144" t="str">
        <f>IF(D448=VLOOKUP(C448,Garçons!$D:$E,2,FALSE),"","***")</f>
        <v/>
      </c>
    </row>
    <row r="449" spans="1:11" x14ac:dyDescent="0.25">
      <c r="A449" s="146" t="str">
        <f>'edt_rapport Garçons'!C409</f>
        <v>Gabin</v>
      </c>
      <c r="B449" s="146" t="str">
        <f>'edt_rapport Garçons'!B409</f>
        <v>MOURLOT</v>
      </c>
      <c r="C449" s="144" t="str">
        <f>MID('edt_rapport Garçons'!A409,2,LEN('edt_rapport Garçons'!A409)-1)</f>
        <v>706669</v>
      </c>
      <c r="D449" s="144" t="str">
        <f>VLOOKUP('edt_rapport Garçons'!K409,Clubs!A:B,2,FALSE)</f>
        <v>Vauvillers</v>
      </c>
      <c r="E449" s="144">
        <f>'edt_rapport Garçons'!E409</f>
        <v>500</v>
      </c>
      <c r="F449" s="144">
        <f>YEAR('edt_rapport Garçons'!D409)</f>
        <v>2005</v>
      </c>
      <c r="G449" s="144" t="str">
        <f>SUBSTITUTE(IF('edt_rapport Garçons'!L409=0,"",'edt_rapport Garçons'!L409)," ","")</f>
        <v/>
      </c>
      <c r="H449" s="144" t="b">
        <f>ISNA(VLOOKUP(C449,Garçons!$D:$D,1,FALSE))</f>
        <v>0</v>
      </c>
      <c r="I449" s="144" t="str">
        <f t="shared" si="6"/>
        <v/>
      </c>
      <c r="J449" s="144" t="str">
        <f>IF(G449=IF(VLOOKUP(C449,Garçons!$D:$O,12,FALSE)="0","",VLOOKUP(C449,Garçons!$D:$O,12,FALSE)),"","***")</f>
        <v>***</v>
      </c>
      <c r="K449" s="144" t="str">
        <f>IF(D449=VLOOKUP(C449,Garçons!$D:$E,2,FALSE),"","***")</f>
        <v/>
      </c>
    </row>
    <row r="450" spans="1:11" x14ac:dyDescent="0.25">
      <c r="A450" s="146" t="str">
        <f>'edt_rapport Garçons'!C399</f>
        <v>Alexis</v>
      </c>
      <c r="B450" s="146" t="str">
        <f>'edt_rapport Garçons'!B399</f>
        <v>STATHOPOULOS</v>
      </c>
      <c r="C450" s="144" t="str">
        <f>MID('edt_rapport Garçons'!A399,2,LEN('edt_rapport Garçons'!A399)-1)</f>
        <v>706674</v>
      </c>
      <c r="D450" s="144" t="str">
        <f>VLOOKUP('edt_rapport Garçons'!K399,Clubs!A:B,2,FALSE)</f>
        <v>EM Vesoul</v>
      </c>
      <c r="E450" s="144">
        <f>'edt_rapport Garçons'!E399</f>
        <v>533</v>
      </c>
      <c r="F450" s="144">
        <f>YEAR('edt_rapport Garçons'!D399)</f>
        <v>2000</v>
      </c>
      <c r="G450" s="144" t="str">
        <f>SUBSTITUTE(IF('edt_rapport Garçons'!L399=0,"",'edt_rapport Garçons'!L399)," ","")</f>
        <v>1E25F</v>
      </c>
      <c r="H450" s="144" t="b">
        <f>ISNA(VLOOKUP(C450,Garçons!$D:$D,1,FALSE))</f>
        <v>0</v>
      </c>
      <c r="I450" s="144" t="str">
        <f t="shared" ref="I450:I513" si="7">IF(C450=C449,"***","")</f>
        <v/>
      </c>
      <c r="J450" s="144" t="str">
        <f>IF(G450=IF(VLOOKUP(C450,Garçons!$D:$O,12,FALSE)="0","",VLOOKUP(C450,Garçons!$D:$O,12,FALSE)),"","***")</f>
        <v>***</v>
      </c>
      <c r="K450" s="144" t="str">
        <f>IF(D450=VLOOKUP(C450,Garçons!$D:$E,2,FALSE),"","***")</f>
        <v/>
      </c>
    </row>
    <row r="451" spans="1:11" x14ac:dyDescent="0.25">
      <c r="A451" s="146" t="str">
        <f>'edt_rapport Garçons'!C394</f>
        <v>Théo</v>
      </c>
      <c r="B451" s="146" t="str">
        <f>'edt_rapport Garçons'!B394</f>
        <v>JEANNIOT</v>
      </c>
      <c r="C451" s="144" t="str">
        <f>MID('edt_rapport Garçons'!A394,2,LEN('edt_rapport Garçons'!A394)-1)</f>
        <v>706675</v>
      </c>
      <c r="D451" s="144" t="str">
        <f>VLOOKUP('edt_rapport Garçons'!K394,Clubs!A:B,2,FALSE)</f>
        <v>EM Vesoul</v>
      </c>
      <c r="E451" s="144">
        <f>'edt_rapport Garçons'!E394</f>
        <v>500</v>
      </c>
      <c r="F451" s="144">
        <f>YEAR('edt_rapport Garçons'!D394)</f>
        <v>2001</v>
      </c>
      <c r="G451" s="144" t="str">
        <f>SUBSTITUTE(IF('edt_rapport Garçons'!L394=0,"",'edt_rapport Garçons'!L394)," ","")</f>
        <v>26F</v>
      </c>
      <c r="H451" s="144" t="b">
        <f>ISNA(VLOOKUP(C451,Garçons!$D:$D,1,FALSE))</f>
        <v>0</v>
      </c>
      <c r="I451" s="144" t="str">
        <f t="shared" si="7"/>
        <v/>
      </c>
      <c r="J451" s="144" t="str">
        <f>IF(G451=IF(VLOOKUP(C451,Garçons!$D:$O,12,FALSE)="0","",VLOOKUP(C451,Garçons!$D:$O,12,FALSE)),"","***")</f>
        <v>***</v>
      </c>
      <c r="K451" s="144" t="str">
        <f>IF(D451=VLOOKUP(C451,Garçons!$D:$E,2,FALSE),"","***")</f>
        <v/>
      </c>
    </row>
    <row r="452" spans="1:11" x14ac:dyDescent="0.25">
      <c r="A452" s="146" t="str">
        <f>'edt_rapport Garçons'!C392</f>
        <v>Victor</v>
      </c>
      <c r="B452" s="146" t="str">
        <f>'edt_rapport Garçons'!B392</f>
        <v>CACHOT</v>
      </c>
      <c r="C452" s="144" t="str">
        <f>MID('edt_rapport Garçons'!A392,2,LEN('edt_rapport Garçons'!A392)-1)</f>
        <v>706676</v>
      </c>
      <c r="D452" s="144" t="str">
        <f>VLOOKUP('edt_rapport Garçons'!K392,Clubs!A:B,2,FALSE)</f>
        <v>EM Vesoul</v>
      </c>
      <c r="E452" s="144">
        <f>'edt_rapport Garçons'!E392</f>
        <v>671</v>
      </c>
      <c r="F452" s="144">
        <f>YEAR('edt_rapport Garçons'!D392)</f>
        <v>2001</v>
      </c>
      <c r="G452" s="144" t="str">
        <f>SUBSTITUTE(IF('edt_rapport Garçons'!L392=0,"",'edt_rapport Garçons'!L392)," ","")</f>
        <v>2E60F</v>
      </c>
      <c r="H452" s="144" t="b">
        <f>ISNA(VLOOKUP(C452,Garçons!$D:$D,1,FALSE))</f>
        <v>0</v>
      </c>
      <c r="I452" s="144" t="str">
        <f t="shared" si="7"/>
        <v/>
      </c>
      <c r="J452" s="144" t="str">
        <f>IF(G452=IF(VLOOKUP(C452,Garçons!$D:$O,12,FALSE)="0","",VLOOKUP(C452,Garçons!$D:$O,12,FALSE)),"","***")</f>
        <v>***</v>
      </c>
      <c r="K452" s="144" t="str">
        <f>IF(D452=VLOOKUP(C452,Garçons!$D:$E,2,FALSE),"","***")</f>
        <v/>
      </c>
    </row>
    <row r="453" spans="1:11" x14ac:dyDescent="0.25">
      <c r="A453" s="146" t="str">
        <f>'edt_rapport Garçons'!C401</f>
        <v>Kévin</v>
      </c>
      <c r="B453" s="146" t="str">
        <f>'edt_rapport Garçons'!B401</f>
        <v>BERTIN</v>
      </c>
      <c r="C453" s="144" t="str">
        <f>MID('edt_rapport Garçons'!A401,2,LEN('edt_rapport Garçons'!A401)-1)</f>
        <v>706685</v>
      </c>
      <c r="D453" s="144" t="str">
        <f>VLOOKUP('edt_rapport Garçons'!K401,Clubs!A:B,2,FALSE)</f>
        <v>Vauvillers</v>
      </c>
      <c r="E453" s="144">
        <f>'edt_rapport Garçons'!E401</f>
        <v>525</v>
      </c>
      <c r="F453" s="144">
        <f>YEAR('edt_rapport Garçons'!D401)</f>
        <v>2007</v>
      </c>
      <c r="G453" s="144" t="str">
        <f>SUBSTITUTE(IF('edt_rapport Garçons'!L401=0,"",'edt_rapport Garçons'!L401)," ","")</f>
        <v>2G23H</v>
      </c>
      <c r="H453" s="144" t="b">
        <f>ISNA(VLOOKUP(C453,Garçons!$D:$D,1,FALSE))</f>
        <v>0</v>
      </c>
      <c r="I453" s="144" t="str">
        <f t="shared" si="7"/>
        <v/>
      </c>
      <c r="J453" s="144" t="str">
        <f>IF(G453=IF(VLOOKUP(C453,Garçons!$D:$O,12,FALSE)="0","",VLOOKUP(C453,Garçons!$D:$O,12,FALSE)),"","***")</f>
        <v>***</v>
      </c>
      <c r="K453" s="144" t="str">
        <f>IF(D453=VLOOKUP(C453,Garçons!$D:$E,2,FALSE),"","***")</f>
        <v/>
      </c>
    </row>
    <row r="454" spans="1:11" x14ac:dyDescent="0.25">
      <c r="A454" s="146" t="str">
        <f>'edt_rapport Garçons'!C439</f>
        <v>Milan</v>
      </c>
      <c r="B454" s="146" t="str">
        <f>'edt_rapport Garçons'!B439</f>
        <v>FIQUET</v>
      </c>
      <c r="C454" s="144" t="str">
        <f>MID('edt_rapport Garçons'!A439,2,LEN('edt_rapport Garçons'!A439)-1)</f>
        <v>706695</v>
      </c>
      <c r="D454" s="144" t="str">
        <f>VLOOKUP('edt_rapport Garçons'!K439,Clubs!A:B,2,FALSE)</f>
        <v>Noidans</v>
      </c>
      <c r="E454" s="144">
        <f>'edt_rapport Garçons'!E439</f>
        <v>646</v>
      </c>
      <c r="F454" s="144">
        <f>YEAR('edt_rapport Garçons'!D439)</f>
        <v>1999</v>
      </c>
      <c r="G454" s="144" t="str">
        <f>SUBSTITUTE(IF('edt_rapport Garçons'!L439=0,"",'edt_rapport Garçons'!L439)," ","")</f>
        <v>34E</v>
      </c>
      <c r="H454" s="144" t="b">
        <f>ISNA(VLOOKUP(C454,Garçons!$D:$D,1,FALSE))</f>
        <v>0</v>
      </c>
      <c r="I454" s="144" t="str">
        <f t="shared" si="7"/>
        <v/>
      </c>
      <c r="J454" s="144" t="str">
        <f>IF(G454=IF(VLOOKUP(C454,Garçons!$D:$O,12,FALSE)="0","",VLOOKUP(C454,Garçons!$D:$O,12,FALSE)),"","***")</f>
        <v>***</v>
      </c>
      <c r="K454" s="144" t="str">
        <f>IF(D454=VLOOKUP(C454,Garçons!$D:$E,2,FALSE),"","***")</f>
        <v/>
      </c>
    </row>
    <row r="455" spans="1:11" x14ac:dyDescent="0.25">
      <c r="A455" s="146" t="str">
        <f>'edt_rapport Garçons'!C463</f>
        <v>Benjamin</v>
      </c>
      <c r="B455" s="146" t="str">
        <f>'edt_rapport Garçons'!B463</f>
        <v>BRENEY</v>
      </c>
      <c r="C455" s="144" t="str">
        <f>MID('edt_rapport Garçons'!A463,2,LEN('edt_rapport Garçons'!A463)-1)</f>
        <v>706698</v>
      </c>
      <c r="D455" s="144" t="str">
        <f>VLOOKUP('edt_rapport Garçons'!K463,Clubs!A:B,2,FALSE)</f>
        <v>Port Vaivre</v>
      </c>
      <c r="E455" s="144">
        <f>'edt_rapport Garçons'!E463</f>
        <v>566</v>
      </c>
      <c r="F455" s="144">
        <f>YEAR('edt_rapport Garçons'!D463)</f>
        <v>1999</v>
      </c>
      <c r="G455" s="144" t="str">
        <f>SUBSTITUTE(IF('edt_rapport Garçons'!L463=0,"",'edt_rapport Garçons'!L463)," ","")</f>
        <v>1D5E</v>
      </c>
      <c r="H455" s="144" t="b">
        <f>ISNA(VLOOKUP(C455,Garçons!$D:$D,1,FALSE))</f>
        <v>0</v>
      </c>
      <c r="I455" s="144" t="str">
        <f t="shared" si="7"/>
        <v/>
      </c>
      <c r="J455" s="144" t="str">
        <f>IF(G455=IF(VLOOKUP(C455,Garçons!$D:$O,12,FALSE)="0","",VLOOKUP(C455,Garçons!$D:$O,12,FALSE)),"","***")</f>
        <v>***</v>
      </c>
      <c r="K455" s="144" t="str">
        <f>IF(D455=VLOOKUP(C455,Garçons!$D:$E,2,FALSE),"","***")</f>
        <v/>
      </c>
    </row>
    <row r="456" spans="1:11" x14ac:dyDescent="0.25">
      <c r="A456" s="146" t="str">
        <f>'edt_rapport Garçons'!C466</f>
        <v>Valentin</v>
      </c>
      <c r="B456" s="146" t="str">
        <f>'edt_rapport Garçons'!B466</f>
        <v>BARAD</v>
      </c>
      <c r="C456" s="144" t="str">
        <f>MID('edt_rapport Garçons'!A466,2,LEN('edt_rapport Garçons'!A466)-1)</f>
        <v>706704</v>
      </c>
      <c r="D456" s="144" t="str">
        <f>VLOOKUP('edt_rapport Garçons'!K466,Clubs!A:B,2,FALSE)</f>
        <v>Port Vaivre</v>
      </c>
      <c r="E456" s="144">
        <f>'edt_rapport Garçons'!E466</f>
        <v>505</v>
      </c>
      <c r="F456" s="144">
        <f>YEAR('edt_rapport Garçons'!D466)</f>
        <v>1990</v>
      </c>
      <c r="G456" s="144" t="str">
        <f>SUBSTITUTE(IF('edt_rapport Garçons'!L466=0,"",'edt_rapport Garçons'!L466)," ","")</f>
        <v>17D</v>
      </c>
      <c r="H456" s="144" t="b">
        <f>ISNA(VLOOKUP(C456,Garçons!$D:$D,1,FALSE))</f>
        <v>0</v>
      </c>
      <c r="I456" s="144" t="str">
        <f t="shared" si="7"/>
        <v/>
      </c>
      <c r="J456" s="144" t="str">
        <f>IF(G456=IF(VLOOKUP(C456,Garçons!$D:$O,12,FALSE)="0","",VLOOKUP(C456,Garçons!$D:$O,12,FALSE)),"","***")</f>
        <v>***</v>
      </c>
      <c r="K456" s="144" t="str">
        <f>IF(D456=VLOOKUP(C456,Garçons!$D:$E,2,FALSE),"","***")</f>
        <v/>
      </c>
    </row>
    <row r="457" spans="1:11" x14ac:dyDescent="0.25">
      <c r="A457" s="146" t="str">
        <f>'edt_rapport Garçons'!C410</f>
        <v>Maxence</v>
      </c>
      <c r="B457" s="146" t="str">
        <f>'edt_rapport Garçons'!B410</f>
        <v>TISSERAND</v>
      </c>
      <c r="C457" s="144" t="str">
        <f>MID('edt_rapport Garçons'!A410,2,LEN('edt_rapport Garçons'!A410)-1)</f>
        <v>706709</v>
      </c>
      <c r="D457" s="144" t="str">
        <f>VLOOKUP('edt_rapport Garçons'!K410,Clubs!A:B,2,FALSE)</f>
        <v>Vauvillers</v>
      </c>
      <c r="E457" s="144">
        <f>'edt_rapport Garçons'!E410</f>
        <v>500</v>
      </c>
      <c r="F457" s="144">
        <f>YEAR('edt_rapport Garçons'!D410)</f>
        <v>2005</v>
      </c>
      <c r="G457" s="144" t="str">
        <f>SUBSTITUTE(IF('edt_rapport Garçons'!L410=0,"",'edt_rapport Garçons'!L410)," ","")</f>
        <v>1G1H</v>
      </c>
      <c r="H457" s="144" t="b">
        <f>ISNA(VLOOKUP(C457,Garçons!$D:$D,1,FALSE))</f>
        <v>0</v>
      </c>
      <c r="I457" s="144" t="str">
        <f t="shared" si="7"/>
        <v/>
      </c>
      <c r="J457" s="144" t="str">
        <f>IF(G457=IF(VLOOKUP(C457,Garçons!$D:$O,12,FALSE)="0","",VLOOKUP(C457,Garçons!$D:$O,12,FALSE)),"","***")</f>
        <v>***</v>
      </c>
      <c r="K457" s="144" t="str">
        <f>IF(D457=VLOOKUP(C457,Garçons!$D:$E,2,FALSE),"","***")</f>
        <v/>
      </c>
    </row>
    <row r="458" spans="1:11" x14ac:dyDescent="0.25">
      <c r="A458" s="146" t="str">
        <f>'edt_rapport Garçons'!C404</f>
        <v>Elric</v>
      </c>
      <c r="B458" s="146" t="str">
        <f>'edt_rapport Garçons'!B404</f>
        <v>VAUTHRIN</v>
      </c>
      <c r="C458" s="144" t="str">
        <f>MID('edt_rapport Garçons'!A404,2,LEN('edt_rapport Garçons'!A404)-1)</f>
        <v>706710</v>
      </c>
      <c r="D458" s="144" t="str">
        <f>VLOOKUP('edt_rapport Garçons'!K404,Clubs!A:B,2,FALSE)</f>
        <v>Vauvillers</v>
      </c>
      <c r="E458" s="144">
        <f>'edt_rapport Garçons'!E404</f>
        <v>500</v>
      </c>
      <c r="F458" s="144">
        <f>YEAR('edt_rapport Garçons'!D404)</f>
        <v>2006</v>
      </c>
      <c r="G458" s="144" t="str">
        <f>SUBSTITUTE(IF('edt_rapport Garçons'!L404=0,"",'edt_rapport Garçons'!L404)," ","")</f>
        <v>65H</v>
      </c>
      <c r="H458" s="144" t="b">
        <f>ISNA(VLOOKUP(C458,Garçons!$D:$D,1,FALSE))</f>
        <v>0</v>
      </c>
      <c r="I458" s="144" t="str">
        <f t="shared" si="7"/>
        <v/>
      </c>
      <c r="J458" s="144" t="str">
        <f>IF(G458=IF(VLOOKUP(C458,Garçons!$D:$O,12,FALSE)="0","",VLOOKUP(C458,Garçons!$D:$O,12,FALSE)),"","***")</f>
        <v>***</v>
      </c>
      <c r="K458" s="144" t="str">
        <f>IF(D458=VLOOKUP(C458,Garçons!$D:$E,2,FALSE),"","***")</f>
        <v/>
      </c>
    </row>
    <row r="459" spans="1:11" x14ac:dyDescent="0.25">
      <c r="A459" s="146" t="str">
        <f>'edt_rapport Garçons'!C407</f>
        <v>Lilian</v>
      </c>
      <c r="B459" s="146" t="str">
        <f>'edt_rapport Garçons'!B407</f>
        <v>FRICOT</v>
      </c>
      <c r="C459" s="144" t="str">
        <f>MID('edt_rapport Garçons'!A407,2,LEN('edt_rapport Garçons'!A407)-1)</f>
        <v>706728</v>
      </c>
      <c r="D459" s="144" t="str">
        <f>VLOOKUP('edt_rapport Garçons'!K407,Clubs!A:B,2,FALSE)</f>
        <v>Vauvillers</v>
      </c>
      <c r="E459" s="144">
        <f>'edt_rapport Garçons'!E407</f>
        <v>500</v>
      </c>
      <c r="F459" s="144">
        <f>YEAR('edt_rapport Garçons'!D407)</f>
        <v>2005</v>
      </c>
      <c r="G459" s="144" t="str">
        <f>SUBSTITUTE(IF('edt_rapport Garçons'!L407=0,"",'edt_rapport Garçons'!L407)," ","")</f>
        <v/>
      </c>
      <c r="H459" s="144" t="b">
        <f>ISNA(VLOOKUP(C459,Garçons!$D:$D,1,FALSE))</f>
        <v>0</v>
      </c>
      <c r="I459" s="144" t="str">
        <f t="shared" si="7"/>
        <v/>
      </c>
      <c r="J459" s="144" t="str">
        <f>IF(G459=IF(VLOOKUP(C459,Garçons!$D:$O,12,FALSE)="0","",VLOOKUP(C459,Garçons!$D:$O,12,FALSE)),"","***")</f>
        <v>***</v>
      </c>
      <c r="K459" s="144" t="str">
        <f>IF(D459=VLOOKUP(C459,Garçons!$D:$E,2,FALSE),"","***")</f>
        <v/>
      </c>
    </row>
    <row r="460" spans="1:11" x14ac:dyDescent="0.25">
      <c r="A460" s="146" t="str">
        <f>'edt_rapport Garçons'!C453</f>
        <v>Denis</v>
      </c>
      <c r="B460" s="146" t="str">
        <f>'edt_rapport Garçons'!B453</f>
        <v>PERNEY</v>
      </c>
      <c r="C460" s="144" t="str">
        <f>MID('edt_rapport Garçons'!A453,2,LEN('edt_rapport Garçons'!A453)-1)</f>
        <v>706732</v>
      </c>
      <c r="D460" s="144" t="str">
        <f>VLOOKUP('edt_rapport Garçons'!K453,Clubs!A:B,2,FALSE)</f>
        <v>Val St Eloi</v>
      </c>
      <c r="E460" s="144">
        <f>'edt_rapport Garçons'!E453</f>
        <v>561</v>
      </c>
      <c r="F460" s="144">
        <f>YEAR('edt_rapport Garçons'!D453)</f>
        <v>1966</v>
      </c>
      <c r="G460" s="144" t="str">
        <f>SUBSTITUTE(IF('edt_rapport Garçons'!L453=0,"",'edt_rapport Garçons'!L453)," ","")</f>
        <v>58D</v>
      </c>
      <c r="H460" s="144" t="b">
        <f>ISNA(VLOOKUP(C460,Garçons!$D:$D,1,FALSE))</f>
        <v>0</v>
      </c>
      <c r="I460" s="144" t="str">
        <f t="shared" si="7"/>
        <v/>
      </c>
      <c r="J460" s="144" t="str">
        <f>IF(G460=IF(VLOOKUP(C460,Garçons!$D:$O,12,FALSE)="0","",VLOOKUP(C460,Garçons!$D:$O,12,FALSE)),"","***")</f>
        <v>***</v>
      </c>
      <c r="K460" s="144" t="str">
        <f>IF(D460=VLOOKUP(C460,Garçons!$D:$E,2,FALSE),"","***")</f>
        <v/>
      </c>
    </row>
    <row r="461" spans="1:11" x14ac:dyDescent="0.25">
      <c r="A461" s="146" t="str">
        <f>'edt_rapport Garçons'!C449</f>
        <v>Théo</v>
      </c>
      <c r="B461" s="146" t="str">
        <f>'edt_rapport Garçons'!B449</f>
        <v>PERNEY</v>
      </c>
      <c r="C461" s="144" t="str">
        <f>MID('edt_rapport Garçons'!A449,2,LEN('edt_rapport Garçons'!A449)-1)</f>
        <v>706733</v>
      </c>
      <c r="D461" s="144" t="str">
        <f>VLOOKUP('edt_rapport Garçons'!K449,Clubs!A:B,2,FALSE)</f>
        <v>Val St Eloi</v>
      </c>
      <c r="E461" s="144">
        <f>'edt_rapport Garçons'!E449</f>
        <v>622</v>
      </c>
      <c r="F461" s="144">
        <f>YEAR('edt_rapport Garçons'!D449)</f>
        <v>1998</v>
      </c>
      <c r="G461" s="144" t="str">
        <f>SUBSTITUTE(IF('edt_rapport Garçons'!L449=0,"",'edt_rapport Garçons'!L449)," ","")</f>
        <v>72E</v>
      </c>
      <c r="H461" s="144" t="b">
        <f>ISNA(VLOOKUP(C461,Garçons!$D:$D,1,FALSE))</f>
        <v>0</v>
      </c>
      <c r="I461" s="144" t="str">
        <f t="shared" si="7"/>
        <v/>
      </c>
      <c r="J461" s="144" t="str">
        <f>IF(G461=IF(VLOOKUP(C461,Garçons!$D:$O,12,FALSE)="0","",VLOOKUP(C461,Garçons!$D:$O,12,FALSE)),"","***")</f>
        <v>***</v>
      </c>
      <c r="K461" s="144" t="str">
        <f>IF(D461=VLOOKUP(C461,Garçons!$D:$E,2,FALSE),"","***")</f>
        <v/>
      </c>
    </row>
    <row r="462" spans="1:11" x14ac:dyDescent="0.25">
      <c r="A462" s="146" t="str">
        <f>'edt_rapport Garçons'!C442</f>
        <v>Gabriel</v>
      </c>
      <c r="B462" s="146" t="str">
        <f>'edt_rapport Garçons'!B442</f>
        <v>DURUPT</v>
      </c>
      <c r="C462" s="144" t="str">
        <f>MID('edt_rapport Garçons'!A442,2,LEN('edt_rapport Garçons'!A442)-1)</f>
        <v>706735</v>
      </c>
      <c r="D462" s="144" t="str">
        <f>VLOOKUP('edt_rapport Garçons'!K442,Clubs!A:B,2,FALSE)</f>
        <v>Champlitte</v>
      </c>
      <c r="E462" s="144">
        <f>'edt_rapport Garçons'!E442</f>
        <v>538</v>
      </c>
      <c r="F462" s="144">
        <f>YEAR('edt_rapport Garçons'!D442)</f>
        <v>2002</v>
      </c>
      <c r="G462" s="144" t="str">
        <f>SUBSTITUTE(IF('edt_rapport Garçons'!L442=0,"",'edt_rapport Garçons'!L442)," ","")</f>
        <v/>
      </c>
      <c r="H462" s="144" t="b">
        <f>ISNA(VLOOKUP(C462,Garçons!$D:$D,1,FALSE))</f>
        <v>0</v>
      </c>
      <c r="I462" s="144" t="str">
        <f t="shared" si="7"/>
        <v/>
      </c>
      <c r="J462" s="144" t="str">
        <f>IF(G462=IF(VLOOKUP(C462,Garçons!$D:$O,12,FALSE)="0","",VLOOKUP(C462,Garçons!$D:$O,12,FALSE)),"","***")</f>
        <v>***</v>
      </c>
      <c r="K462" s="144" t="str">
        <f>IF(D462=VLOOKUP(C462,Garçons!$D:$E,2,FALSE),"","***")</f>
        <v/>
      </c>
    </row>
    <row r="463" spans="1:11" x14ac:dyDescent="0.25">
      <c r="A463" s="146" t="str">
        <f>'edt_rapport Garçons'!C427</f>
        <v>Eric</v>
      </c>
      <c r="B463" s="146" t="str">
        <f>'edt_rapport Garçons'!B427</f>
        <v>HUMBERT</v>
      </c>
      <c r="C463" s="144" t="str">
        <f>MID('edt_rapport Garçons'!A427,2,LEN('edt_rapport Garçons'!A427)-1)</f>
        <v>706750</v>
      </c>
      <c r="D463" s="144" t="str">
        <f>VLOOKUP('edt_rapport Garçons'!K427,Clubs!A:B,2,FALSE)</f>
        <v>Jussey</v>
      </c>
      <c r="E463" s="144">
        <f>'edt_rapport Garçons'!E427</f>
        <v>505</v>
      </c>
      <c r="F463" s="144">
        <f>YEAR('edt_rapport Garçons'!D427)</f>
        <v>1974</v>
      </c>
      <c r="G463" s="144" t="str">
        <f>SUBSTITUTE(IF('edt_rapport Garçons'!L427=0,"",'edt_rapport Garçons'!L427)," ","")</f>
        <v>12D</v>
      </c>
      <c r="H463" s="144" t="b">
        <f>ISNA(VLOOKUP(C463,Garçons!$D:$D,1,FALSE))</f>
        <v>0</v>
      </c>
      <c r="I463" s="144" t="str">
        <f t="shared" si="7"/>
        <v/>
      </c>
      <c r="J463" s="144" t="str">
        <f>IF(G463=IF(VLOOKUP(C463,Garçons!$D:$O,12,FALSE)="0","",VLOOKUP(C463,Garçons!$D:$O,12,FALSE)),"","***")</f>
        <v>***</v>
      </c>
      <c r="K463" s="144" t="str">
        <f>IF(D463=VLOOKUP(C463,Garçons!$D:$E,2,FALSE),"","***")</f>
        <v/>
      </c>
    </row>
    <row r="464" spans="1:11" x14ac:dyDescent="0.25">
      <c r="A464" s="146" t="str">
        <f>'edt_rapport Garçons'!C476</f>
        <v>Killan</v>
      </c>
      <c r="B464" s="146" t="str">
        <f>'edt_rapport Garçons'!B476</f>
        <v>SANDOZ</v>
      </c>
      <c r="C464" s="144" t="str">
        <f>MID('edt_rapport Garçons'!A476,2,LEN('edt_rapport Garçons'!A476)-1)</f>
        <v>706757</v>
      </c>
      <c r="D464" s="144" t="str">
        <f>VLOOKUP('edt_rapport Garçons'!K476,Clubs!A:B,2,FALSE)</f>
        <v>Lure Clairegoutte</v>
      </c>
      <c r="E464" s="144">
        <f>'edt_rapport Garçons'!E476</f>
        <v>500</v>
      </c>
      <c r="F464" s="144">
        <f>YEAR('edt_rapport Garçons'!D476)</f>
        <v>2006</v>
      </c>
      <c r="G464" s="144" t="str">
        <f>SUBSTITUTE(IF('edt_rapport Garçons'!L476=0,"",'edt_rapport Garçons'!L476)," ","")</f>
        <v/>
      </c>
      <c r="H464" s="144" t="b">
        <f>ISNA(VLOOKUP(C464,Garçons!$D:$D,1,FALSE))</f>
        <v>0</v>
      </c>
      <c r="I464" s="144" t="str">
        <f t="shared" si="7"/>
        <v/>
      </c>
      <c r="J464" s="144" t="str">
        <f>IF(G464=IF(VLOOKUP(C464,Garçons!$D:$O,12,FALSE)="0","",VLOOKUP(C464,Garçons!$D:$O,12,FALSE)),"","***")</f>
        <v>***</v>
      </c>
      <c r="K464" s="144" t="str">
        <f>IF(D464=VLOOKUP(C464,Garçons!$D:$E,2,FALSE),"","***")</f>
        <v/>
      </c>
    </row>
    <row r="465" spans="1:11" x14ac:dyDescent="0.25">
      <c r="A465" s="146" t="str">
        <f>'edt_rapport Garçons'!C458</f>
        <v>Jaoued</v>
      </c>
      <c r="B465" s="146" t="str">
        <f>'edt_rapport Garçons'!B458</f>
        <v>BOUDRIGA</v>
      </c>
      <c r="C465" s="144" t="str">
        <f>MID('edt_rapport Garçons'!A458,2,LEN('edt_rapport Garçons'!A458)-1)</f>
        <v>706762</v>
      </c>
      <c r="D465" s="144" t="str">
        <f>VLOOKUP('edt_rapport Garçons'!K458,Clubs!A:B,2,FALSE)</f>
        <v>Port Vaivre</v>
      </c>
      <c r="E465" s="144">
        <f>'edt_rapport Garçons'!E458</f>
        <v>500</v>
      </c>
      <c r="F465" s="144">
        <f>YEAR('edt_rapport Garçons'!D458)</f>
        <v>2005</v>
      </c>
      <c r="G465" s="144" t="str">
        <f>SUBSTITUTE(IF('edt_rapport Garçons'!L458=0,"",'edt_rapport Garçons'!L458)," ","")</f>
        <v/>
      </c>
      <c r="H465" s="144" t="b">
        <f>ISNA(VLOOKUP(C465,Garçons!$D:$D,1,FALSE))</f>
        <v>0</v>
      </c>
      <c r="I465" s="144" t="str">
        <f t="shared" si="7"/>
        <v/>
      </c>
      <c r="J465" s="144" t="str">
        <f>IF(G465=IF(VLOOKUP(C465,Garçons!$D:$O,12,FALSE)="0","",VLOOKUP(C465,Garçons!$D:$O,12,FALSE)),"","***")</f>
        <v>***</v>
      </c>
      <c r="K465" s="144" t="str">
        <f>IF(D465=VLOOKUP(C465,Garçons!$D:$E,2,FALSE),"","***")</f>
        <v/>
      </c>
    </row>
    <row r="466" spans="1:11" x14ac:dyDescent="0.25">
      <c r="A466" s="146" t="str">
        <f>'edt_rapport Garçons'!C461</f>
        <v>Eslem</v>
      </c>
      <c r="B466" s="146" t="str">
        <f>'edt_rapport Garçons'!B461</f>
        <v>BOUDRIGA</v>
      </c>
      <c r="C466" s="144" t="str">
        <f>MID('edt_rapport Garçons'!A461,2,LEN('edt_rapport Garçons'!A461)-1)</f>
        <v>706763</v>
      </c>
      <c r="D466" s="144" t="str">
        <f>VLOOKUP('edt_rapport Garçons'!K461,Clubs!A:B,2,FALSE)</f>
        <v>Port Vaivre</v>
      </c>
      <c r="E466" s="144">
        <f>'edt_rapport Garçons'!E461</f>
        <v>500</v>
      </c>
      <c r="F466" s="144">
        <f>YEAR('edt_rapport Garçons'!D461)</f>
        <v>2004</v>
      </c>
      <c r="G466" s="144" t="str">
        <f>SUBSTITUTE(IF('edt_rapport Garçons'!L461=0,"",'edt_rapport Garçons'!L461)," ","")</f>
        <v/>
      </c>
      <c r="H466" s="144" t="b">
        <f>ISNA(VLOOKUP(C466,Garçons!$D:$D,1,FALSE))</f>
        <v>0</v>
      </c>
      <c r="I466" s="144" t="str">
        <f t="shared" si="7"/>
        <v/>
      </c>
      <c r="J466" s="144" t="str">
        <f>IF(G466=IF(VLOOKUP(C466,Garçons!$D:$O,12,FALSE)="0","",VLOOKUP(C466,Garçons!$D:$O,12,FALSE)),"","***")</f>
        <v>***</v>
      </c>
      <c r="K466" s="144" t="str">
        <f>IF(D466=VLOOKUP(C466,Garçons!$D:$E,2,FALSE),"","***")</f>
        <v/>
      </c>
    </row>
    <row r="467" spans="1:11" x14ac:dyDescent="0.25">
      <c r="A467" s="146" t="str">
        <f>'edt_rapport Garçons'!C457</f>
        <v>Yemine</v>
      </c>
      <c r="B467" s="146" t="str">
        <f>'edt_rapport Garçons'!B457</f>
        <v>BOUDRIGA</v>
      </c>
      <c r="C467" s="144" t="str">
        <f>MID('edt_rapport Garçons'!A457,2,LEN('edt_rapport Garçons'!A457)-1)</f>
        <v>706764</v>
      </c>
      <c r="D467" s="144" t="str">
        <f>VLOOKUP('edt_rapport Garçons'!K457,Clubs!A:B,2,FALSE)</f>
        <v>Port Vaivre</v>
      </c>
      <c r="E467" s="144">
        <f>'edt_rapport Garçons'!E457</f>
        <v>500</v>
      </c>
      <c r="F467" s="144">
        <f>YEAR('edt_rapport Garçons'!D457)</f>
        <v>2007</v>
      </c>
      <c r="G467" s="144" t="str">
        <f>SUBSTITUTE(IF('edt_rapport Garçons'!L457=0,"",'edt_rapport Garçons'!L457)," ","")</f>
        <v/>
      </c>
      <c r="H467" s="144" t="b">
        <f>ISNA(VLOOKUP(C467,Garçons!$D:$D,1,FALSE))</f>
        <v>0</v>
      </c>
      <c r="I467" s="144" t="str">
        <f t="shared" si="7"/>
        <v/>
      </c>
      <c r="J467" s="144" t="str">
        <f>IF(G467=IF(VLOOKUP(C467,Garçons!$D:$O,12,FALSE)="0","",VLOOKUP(C467,Garçons!$D:$O,12,FALSE)),"","***")</f>
        <v>***</v>
      </c>
      <c r="K467" s="144" t="str">
        <f>IF(D467=VLOOKUP(C467,Garçons!$D:$E,2,FALSE),"","***")</f>
        <v/>
      </c>
    </row>
    <row r="468" spans="1:11" x14ac:dyDescent="0.25">
      <c r="A468" s="146" t="str">
        <f>'edt_rapport Garçons'!C414</f>
        <v>Loïc</v>
      </c>
      <c r="B468" s="146" t="str">
        <f>'edt_rapport Garçons'!B414</f>
        <v>BRINGOLD</v>
      </c>
      <c r="C468" s="144" t="str">
        <f>MID('edt_rapport Garçons'!A414,2,LEN('edt_rapport Garçons'!A414)-1)</f>
        <v>706770</v>
      </c>
      <c r="D468" s="144" t="str">
        <f>VLOOKUP('edt_rapport Garçons'!K414,Clubs!A:B,2,FALSE)</f>
        <v>Vauvillers</v>
      </c>
      <c r="E468" s="144">
        <f>'edt_rapport Garçons'!E414</f>
        <v>500</v>
      </c>
      <c r="F468" s="144">
        <f>YEAR('edt_rapport Garçons'!D414)</f>
        <v>2002</v>
      </c>
      <c r="G468" s="144" t="str">
        <f>SUBSTITUTE(IF('edt_rapport Garçons'!L414=0,"",'edt_rapport Garçons'!L414)," ","")</f>
        <v/>
      </c>
      <c r="H468" s="144" t="b">
        <f>ISNA(VLOOKUP(C468,Garçons!$D:$D,1,FALSE))</f>
        <v>0</v>
      </c>
      <c r="I468" s="144" t="str">
        <f t="shared" si="7"/>
        <v/>
      </c>
      <c r="J468" s="144" t="str">
        <f>IF(G468=IF(VLOOKUP(C468,Garçons!$D:$O,12,FALSE)="0","",VLOOKUP(C468,Garçons!$D:$O,12,FALSE)),"","***")</f>
        <v>***</v>
      </c>
      <c r="K468" s="144" t="str">
        <f>IF(D468=VLOOKUP(C468,Garçons!$D:$E,2,FALSE),"","***")</f>
        <v/>
      </c>
    </row>
    <row r="469" spans="1:11" x14ac:dyDescent="0.25">
      <c r="A469" s="146" t="str">
        <f>'edt_rapport Garçons'!C417</f>
        <v>Jules</v>
      </c>
      <c r="B469" s="146" t="str">
        <f>'edt_rapport Garçons'!B417</f>
        <v>CAMBIER</v>
      </c>
      <c r="C469" s="144" t="str">
        <f>MID('edt_rapport Garçons'!A417,2,LEN('edt_rapport Garçons'!A417)-1)</f>
        <v>706773</v>
      </c>
      <c r="D469" s="144" t="str">
        <f>VLOOKUP('edt_rapport Garçons'!K417,Clubs!A:B,2,FALSE)</f>
        <v>Vauvillers</v>
      </c>
      <c r="E469" s="144">
        <f>'edt_rapport Garçons'!E417</f>
        <v>500</v>
      </c>
      <c r="F469" s="144">
        <f>YEAR('edt_rapport Garçons'!D417)</f>
        <v>2001</v>
      </c>
      <c r="G469" s="144" t="str">
        <f>SUBSTITUTE(IF('edt_rapport Garçons'!L417=0,"",'edt_rapport Garçons'!L417)," ","")</f>
        <v>33F</v>
      </c>
      <c r="H469" s="144" t="b">
        <f>ISNA(VLOOKUP(C469,Garçons!$D:$D,1,FALSE))</f>
        <v>0</v>
      </c>
      <c r="I469" s="144" t="str">
        <f t="shared" si="7"/>
        <v/>
      </c>
      <c r="J469" s="144" t="str">
        <f>IF(G469=IF(VLOOKUP(C469,Garçons!$D:$O,12,FALSE)="0","",VLOOKUP(C469,Garçons!$D:$O,12,FALSE)),"","***")</f>
        <v>***</v>
      </c>
      <c r="K469" s="144" t="str">
        <f>IF(D469=VLOOKUP(C469,Garçons!$D:$E,2,FALSE),"","***")</f>
        <v/>
      </c>
    </row>
    <row r="470" spans="1:11" x14ac:dyDescent="0.25">
      <c r="A470" s="146" t="str">
        <f>'edt_rapport Garçons'!C418</f>
        <v>Marwin</v>
      </c>
      <c r="B470" s="146" t="str">
        <f>'edt_rapport Garçons'!B418</f>
        <v>DROCHE</v>
      </c>
      <c r="C470" s="144" t="str">
        <f>MID('edt_rapport Garçons'!A418,2,LEN('edt_rapport Garçons'!A418)-1)</f>
        <v>706776</v>
      </c>
      <c r="D470" s="144" t="str">
        <f>VLOOKUP('edt_rapport Garçons'!K418,Clubs!A:B,2,FALSE)</f>
        <v>Vauvillers</v>
      </c>
      <c r="E470" s="144">
        <f>'edt_rapport Garçons'!E418</f>
        <v>500</v>
      </c>
      <c r="F470" s="144">
        <f>YEAR('edt_rapport Garçons'!D418)</f>
        <v>2001</v>
      </c>
      <c r="G470" s="144" t="str">
        <f>SUBSTITUTE(IF('edt_rapport Garçons'!L418=0,"",'edt_rapport Garçons'!L418)," ","")</f>
        <v/>
      </c>
      <c r="H470" s="144" t="b">
        <f>ISNA(VLOOKUP(C470,Garçons!$D:$D,1,FALSE))</f>
        <v>0</v>
      </c>
      <c r="I470" s="144" t="str">
        <f t="shared" si="7"/>
        <v/>
      </c>
      <c r="J470" s="144" t="str">
        <f>IF(G470=IF(VLOOKUP(C470,Garçons!$D:$O,12,FALSE)="0","",VLOOKUP(C470,Garçons!$D:$O,12,FALSE)),"","***")</f>
        <v>***</v>
      </c>
      <c r="K470" s="144" t="str">
        <f>IF(D470=VLOOKUP(C470,Garçons!$D:$E,2,FALSE),"","***")</f>
        <v/>
      </c>
    </row>
    <row r="471" spans="1:11" x14ac:dyDescent="0.25">
      <c r="A471" s="146" t="str">
        <f>'edt_rapport Garçons'!C459</f>
        <v>Enzo</v>
      </c>
      <c r="B471" s="146" t="str">
        <f>'edt_rapport Garçons'!B459</f>
        <v>FIGUEIRA</v>
      </c>
      <c r="C471" s="144" t="str">
        <f>MID('edt_rapport Garçons'!A459,2,LEN('edt_rapport Garçons'!A459)-1)</f>
        <v>706784</v>
      </c>
      <c r="D471" s="144" t="str">
        <f>VLOOKUP('edt_rapport Garçons'!K459,Clubs!A:B,2,FALSE)</f>
        <v>Port Vaivre</v>
      </c>
      <c r="E471" s="144">
        <f>'edt_rapport Garçons'!E459</f>
        <v>500</v>
      </c>
      <c r="F471" s="144">
        <f>YEAR('edt_rapport Garçons'!D459)</f>
        <v>2005</v>
      </c>
      <c r="G471" s="144" t="str">
        <f>SUBSTITUTE(IF('edt_rapport Garçons'!L459=0,"",'edt_rapport Garçons'!L459)," ","")</f>
        <v>45H</v>
      </c>
      <c r="H471" s="144" t="b">
        <f>ISNA(VLOOKUP(C471,Garçons!$D:$D,1,FALSE))</f>
        <v>0</v>
      </c>
      <c r="I471" s="144" t="str">
        <f t="shared" si="7"/>
        <v/>
      </c>
      <c r="J471" s="144" t="str">
        <f>IF(G471=IF(VLOOKUP(C471,Garçons!$D:$O,12,FALSE)="0","",VLOOKUP(C471,Garçons!$D:$O,12,FALSE)),"","***")</f>
        <v>***</v>
      </c>
      <c r="K471" s="144" t="str">
        <f>IF(D471=VLOOKUP(C471,Garçons!$D:$E,2,FALSE),"","***")</f>
        <v/>
      </c>
    </row>
    <row r="472" spans="1:11" x14ac:dyDescent="0.25">
      <c r="A472" s="146" t="str">
        <f>'edt_rapport Garçons'!C419</f>
        <v>Maxime</v>
      </c>
      <c r="B472" s="146" t="str">
        <f>'edt_rapport Garçons'!B419</f>
        <v>DUCLOUX</v>
      </c>
      <c r="C472" s="144" t="str">
        <f>MID('edt_rapport Garçons'!A419,2,LEN('edt_rapport Garçons'!A419)-1)</f>
        <v>706787</v>
      </c>
      <c r="D472" s="144" t="str">
        <f>VLOOKUP('edt_rapport Garçons'!K419,Clubs!A:B,2,FALSE)</f>
        <v>Vauvillers</v>
      </c>
      <c r="E472" s="144">
        <f>'edt_rapport Garçons'!E419</f>
        <v>500</v>
      </c>
      <c r="F472" s="144">
        <f>YEAR('edt_rapport Garçons'!D419)</f>
        <v>2001</v>
      </c>
      <c r="G472" s="144" t="str">
        <f>SUBSTITUTE(IF('edt_rapport Garçons'!L419=0,"",'edt_rapport Garçons'!L419)," ","")</f>
        <v/>
      </c>
      <c r="H472" s="144" t="b">
        <f>ISNA(VLOOKUP(C472,Garçons!$D:$D,1,FALSE))</f>
        <v>0</v>
      </c>
      <c r="I472" s="144" t="str">
        <f t="shared" si="7"/>
        <v/>
      </c>
      <c r="J472" s="144" t="str">
        <f>IF(G472=IF(VLOOKUP(C472,Garçons!$D:$O,12,FALSE)="0","",VLOOKUP(C472,Garçons!$D:$O,12,FALSE)),"","***")</f>
        <v>***</v>
      </c>
      <c r="K472" s="144" t="str">
        <f>IF(D472=VLOOKUP(C472,Garçons!$D:$E,2,FALSE),"","***")</f>
        <v/>
      </c>
    </row>
    <row r="473" spans="1:11" x14ac:dyDescent="0.25">
      <c r="A473" s="146" t="str">
        <f>'edt_rapport Garçons'!C462</f>
        <v>Benjamin</v>
      </c>
      <c r="B473" s="146" t="str">
        <f>'edt_rapport Garçons'!B462</f>
        <v>DEJOUX</v>
      </c>
      <c r="C473" s="144" t="str">
        <f>MID('edt_rapport Garçons'!A462,2,LEN('edt_rapport Garçons'!A462)-1)</f>
        <v>706795</v>
      </c>
      <c r="D473" s="144" t="str">
        <f>VLOOKUP('edt_rapport Garçons'!K462,Clubs!A:B,2,FALSE)</f>
        <v>Port Vaivre</v>
      </c>
      <c r="E473" s="144">
        <f>'edt_rapport Garçons'!E462</f>
        <v>515</v>
      </c>
      <c r="F473" s="144">
        <f>YEAR('edt_rapport Garçons'!D462)</f>
        <v>2004</v>
      </c>
      <c r="G473" s="144" t="str">
        <f>SUBSTITUTE(IF('edt_rapport Garçons'!L462=0,"",'edt_rapport Garçons'!L462)," ","")</f>
        <v>20G80H</v>
      </c>
      <c r="H473" s="144" t="b">
        <f>ISNA(VLOOKUP(C473,Garçons!$D:$D,1,FALSE))</f>
        <v>0</v>
      </c>
      <c r="I473" s="144" t="str">
        <f t="shared" si="7"/>
        <v/>
      </c>
      <c r="J473" s="144" t="str">
        <f>IF(G473=IF(VLOOKUP(C473,Garçons!$D:$O,12,FALSE)="0","",VLOOKUP(C473,Garçons!$D:$O,12,FALSE)),"","***")</f>
        <v>***</v>
      </c>
      <c r="K473" s="144" t="str">
        <f>IF(D473=VLOOKUP(C473,Garçons!$D:$E,2,FALSE),"","***")</f>
        <v/>
      </c>
    </row>
    <row r="474" spans="1:11" x14ac:dyDescent="0.25">
      <c r="A474" s="146" t="str">
        <f>'edt_rapport Garçons'!C411</f>
        <v>Lucas</v>
      </c>
      <c r="B474" s="146" t="str">
        <f>'edt_rapport Garçons'!B411</f>
        <v>DEGAND</v>
      </c>
      <c r="C474" s="144" t="str">
        <f>MID('edt_rapport Garçons'!A411,2,LEN('edt_rapport Garçons'!A411)-1)</f>
        <v>706831</v>
      </c>
      <c r="D474" s="144" t="str">
        <f>VLOOKUP('edt_rapport Garçons'!K411,Clubs!A:B,2,FALSE)</f>
        <v>Vauvillers</v>
      </c>
      <c r="E474" s="144">
        <f>'edt_rapport Garçons'!E411</f>
        <v>500</v>
      </c>
      <c r="F474" s="144">
        <f>YEAR('edt_rapport Garçons'!D411)</f>
        <v>2003</v>
      </c>
      <c r="G474" s="144" t="str">
        <f>SUBSTITUTE(IF('edt_rapport Garçons'!L411=0,"",'edt_rapport Garçons'!L411)," ","")</f>
        <v>30G</v>
      </c>
      <c r="H474" s="144" t="b">
        <f>ISNA(VLOOKUP(C474,Garçons!$D:$D,1,FALSE))</f>
        <v>0</v>
      </c>
      <c r="I474" s="144" t="str">
        <f t="shared" si="7"/>
        <v/>
      </c>
      <c r="J474" s="144" t="str">
        <f>IF(G474=IF(VLOOKUP(C474,Garçons!$D:$O,12,FALSE)="0","",VLOOKUP(C474,Garçons!$D:$O,12,FALSE)),"","***")</f>
        <v/>
      </c>
      <c r="K474" s="144" t="str">
        <f>IF(D474=VLOOKUP(C474,Garçons!$D:$E,2,FALSE),"","***")</f>
        <v/>
      </c>
    </row>
    <row r="475" spans="1:11" x14ac:dyDescent="0.25">
      <c r="A475" s="146" t="str">
        <f>'edt_rapport Garçons'!C413</f>
        <v>Valentin</v>
      </c>
      <c r="B475" s="146" t="str">
        <f>'edt_rapport Garçons'!B413</f>
        <v>AUBRY</v>
      </c>
      <c r="C475" s="144" t="str">
        <f>MID('edt_rapport Garçons'!A413,2,LEN('edt_rapport Garçons'!A413)-1)</f>
        <v>706832</v>
      </c>
      <c r="D475" s="144" t="str">
        <f>VLOOKUP('edt_rapport Garçons'!K413,Clubs!A:B,2,FALSE)</f>
        <v>Vauvillers</v>
      </c>
      <c r="E475" s="144">
        <f>'edt_rapport Garçons'!E413</f>
        <v>500</v>
      </c>
      <c r="F475" s="144">
        <f>YEAR('edt_rapport Garçons'!D413)</f>
        <v>2002</v>
      </c>
      <c r="G475" s="144" t="str">
        <f>SUBSTITUTE(IF('edt_rapport Garçons'!L413=0,"",'edt_rapport Garçons'!L413)," ","")</f>
        <v/>
      </c>
      <c r="H475" s="144" t="b">
        <f>ISNA(VLOOKUP(C475,Garçons!$D:$D,1,FALSE))</f>
        <v>0</v>
      </c>
      <c r="I475" s="144" t="str">
        <f t="shared" si="7"/>
        <v/>
      </c>
      <c r="J475" s="144" t="str">
        <f>IF(G475=IF(VLOOKUP(C475,Garçons!$D:$O,12,FALSE)="0","",VLOOKUP(C475,Garçons!$D:$O,12,FALSE)),"","***")</f>
        <v>***</v>
      </c>
      <c r="K475" s="144" t="str">
        <f>IF(D475=VLOOKUP(C475,Garçons!$D:$E,2,FALSE),"","***")</f>
        <v/>
      </c>
    </row>
    <row r="476" spans="1:11" x14ac:dyDescent="0.25">
      <c r="A476" s="146" t="str">
        <f>'edt_rapport Garçons'!C432</f>
        <v>Lucas</v>
      </c>
      <c r="B476" s="146" t="str">
        <f>'edt_rapport Garçons'!B432</f>
        <v>MANIN</v>
      </c>
      <c r="C476" s="144" t="str">
        <f>MID('edt_rapport Garçons'!A432,2,LEN('edt_rapport Garçons'!A432)-1)</f>
        <v>706843</v>
      </c>
      <c r="D476" s="144" t="str">
        <f>VLOOKUP('edt_rapport Garçons'!K432,Clubs!A:B,2,FALSE)</f>
        <v>Gray</v>
      </c>
      <c r="E476" s="144">
        <f>'edt_rapport Garçons'!E432</f>
        <v>503</v>
      </c>
      <c r="F476" s="144">
        <f>YEAR('edt_rapport Garçons'!D432)</f>
        <v>2001</v>
      </c>
      <c r="G476" s="144" t="str">
        <f>SUBSTITUTE(IF('edt_rapport Garçons'!L432=0,"",'edt_rapport Garçons'!L432)," ","")</f>
        <v/>
      </c>
      <c r="H476" s="144" t="b">
        <f>ISNA(VLOOKUP(C476,Garçons!$D:$D,1,FALSE))</f>
        <v>0</v>
      </c>
      <c r="I476" s="144" t="str">
        <f t="shared" si="7"/>
        <v/>
      </c>
      <c r="J476" s="144" t="str">
        <f>IF(G476=IF(VLOOKUP(C476,Garçons!$D:$O,12,FALSE)="0","",VLOOKUP(C476,Garçons!$D:$O,12,FALSE)),"","***")</f>
        <v>***</v>
      </c>
      <c r="K476" s="144" t="str">
        <f>IF(D476=VLOOKUP(C476,Garçons!$D:$E,2,FALSE),"","***")</f>
        <v/>
      </c>
    </row>
    <row r="477" spans="1:11" x14ac:dyDescent="0.25">
      <c r="A477" s="146" t="str">
        <f>'edt_rapport Garçons'!C446</f>
        <v>Maxence</v>
      </c>
      <c r="B477" s="146" t="str">
        <f>'edt_rapport Garçons'!B446</f>
        <v>MICHEL</v>
      </c>
      <c r="C477" s="144" t="str">
        <f>MID('edt_rapport Garçons'!A446,2,LEN('edt_rapport Garçons'!A446)-1)</f>
        <v>706885</v>
      </c>
      <c r="D477" s="144" t="str">
        <f>VLOOKUP('edt_rapport Garçons'!K446,Clubs!A:B,2,FALSE)</f>
        <v>Val St Eloi</v>
      </c>
      <c r="E477" s="144">
        <f>'edt_rapport Garçons'!E446</f>
        <v>500</v>
      </c>
      <c r="F477" s="144">
        <f>YEAR('edt_rapport Garçons'!D446)</f>
        <v>2005</v>
      </c>
      <c r="G477" s="144" t="str">
        <f>SUBSTITUTE(IF('edt_rapport Garçons'!L446=0,"",'edt_rapport Garçons'!L446)," ","")</f>
        <v/>
      </c>
      <c r="H477" s="144" t="b">
        <f>ISNA(VLOOKUP(C477,Garçons!$D:$D,1,FALSE))</f>
        <v>0</v>
      </c>
      <c r="I477" s="144" t="str">
        <f t="shared" si="7"/>
        <v/>
      </c>
      <c r="J477" s="144" t="str">
        <f>IF(G477=IF(VLOOKUP(C477,Garçons!$D:$O,12,FALSE)="0","",VLOOKUP(C477,Garçons!$D:$O,12,FALSE)),"","***")</f>
        <v/>
      </c>
      <c r="K477" s="144" t="str">
        <f>IF(D477=VLOOKUP(C477,Garçons!$D:$E,2,FALSE),"","***")</f>
        <v/>
      </c>
    </row>
    <row r="478" spans="1:11" x14ac:dyDescent="0.25">
      <c r="A478" s="146" t="str">
        <f>'edt_rapport Garçons'!C447</f>
        <v>Thibaut</v>
      </c>
      <c r="B478" s="146" t="str">
        <f>'edt_rapport Garçons'!B447</f>
        <v>MICHEL</v>
      </c>
      <c r="C478" s="144" t="str">
        <f>MID('edt_rapport Garçons'!A447,2,LEN('edt_rapport Garçons'!A447)-1)</f>
        <v>706886</v>
      </c>
      <c r="D478" s="144" t="str">
        <f>VLOOKUP('edt_rapport Garçons'!K447,Clubs!A:B,2,FALSE)</f>
        <v>Val St Eloi</v>
      </c>
      <c r="E478" s="144">
        <f>'edt_rapport Garçons'!E447</f>
        <v>500</v>
      </c>
      <c r="F478" s="144">
        <f>YEAR('edt_rapport Garçons'!D447)</f>
        <v>2001</v>
      </c>
      <c r="G478" s="144" t="str">
        <f>SUBSTITUTE(IF('edt_rapport Garçons'!L447=0,"",'edt_rapport Garçons'!L447)," ","")</f>
        <v/>
      </c>
      <c r="H478" s="144" t="b">
        <f>ISNA(VLOOKUP(C478,Garçons!$D:$D,1,FALSE))</f>
        <v>0</v>
      </c>
      <c r="I478" s="144" t="str">
        <f t="shared" si="7"/>
        <v/>
      </c>
      <c r="J478" s="144" t="str">
        <f>IF(G478=IF(VLOOKUP(C478,Garçons!$D:$O,12,FALSE)="0","",VLOOKUP(C478,Garçons!$D:$O,12,FALSE)),"","***")</f>
        <v>***</v>
      </c>
      <c r="K478" s="144" t="str">
        <f>IF(D478=VLOOKUP(C478,Garçons!$D:$E,2,FALSE),"","***")</f>
        <v/>
      </c>
    </row>
    <row r="479" spans="1:11" x14ac:dyDescent="0.25">
      <c r="A479" s="146" t="str">
        <f>'edt_rapport Garçons'!C448</f>
        <v>Jordan</v>
      </c>
      <c r="B479" s="146" t="str">
        <f>'edt_rapport Garçons'!B448</f>
        <v>MAUPPIN</v>
      </c>
      <c r="C479" s="144" t="str">
        <f>MID('edt_rapport Garçons'!A448,2,LEN('edt_rapport Garçons'!A448)-1)</f>
        <v>706888</v>
      </c>
      <c r="D479" s="144" t="str">
        <f>VLOOKUP('edt_rapport Garçons'!K448,Clubs!A:B,2,FALSE)</f>
        <v>Val St Eloi</v>
      </c>
      <c r="E479" s="144">
        <f>'edt_rapport Garçons'!E448</f>
        <v>500</v>
      </c>
      <c r="F479" s="144">
        <f>YEAR('edt_rapport Garçons'!D448)</f>
        <v>2000</v>
      </c>
      <c r="G479" s="144" t="str">
        <f>SUBSTITUTE(IF('edt_rapport Garçons'!L448=0,"",'edt_rapport Garçons'!L448)," ","")</f>
        <v/>
      </c>
      <c r="H479" s="144" t="b">
        <f>ISNA(VLOOKUP(C479,Garçons!$D:$D,1,FALSE))</f>
        <v>0</v>
      </c>
      <c r="I479" s="144" t="str">
        <f t="shared" si="7"/>
        <v/>
      </c>
      <c r="J479" s="144" t="str">
        <f>IF(G479=IF(VLOOKUP(C479,Garçons!$D:$O,12,FALSE)="0","",VLOOKUP(C479,Garçons!$D:$O,12,FALSE)),"","***")</f>
        <v>***</v>
      </c>
      <c r="K479" s="144" t="str">
        <f>IF(D479=VLOOKUP(C479,Garçons!$D:$E,2,FALSE),"","***")</f>
        <v/>
      </c>
    </row>
    <row r="480" spans="1:11" x14ac:dyDescent="0.25">
      <c r="A480" s="146" t="str">
        <f>'edt_rapport Garçons'!C393</f>
        <v>Romain</v>
      </c>
      <c r="B480" s="146" t="str">
        <f>'edt_rapport Garçons'!B393</f>
        <v>DUPRE</v>
      </c>
      <c r="C480" s="144" t="str">
        <f>MID('edt_rapport Garçons'!A393,2,LEN('edt_rapport Garçons'!A393)-1)</f>
        <v>706911</v>
      </c>
      <c r="D480" s="144" t="str">
        <f>VLOOKUP('edt_rapport Garçons'!K393,Clubs!A:B,2,FALSE)</f>
        <v>EM Vesoul</v>
      </c>
      <c r="E480" s="144">
        <f>'edt_rapport Garçons'!E393</f>
        <v>500</v>
      </c>
      <c r="F480" s="144">
        <f>YEAR('edt_rapport Garçons'!D393)</f>
        <v>2001</v>
      </c>
      <c r="G480" s="144" t="str">
        <f>SUBSTITUTE(IF('edt_rapport Garçons'!L393=0,"",'edt_rapport Garçons'!L393)," ","")</f>
        <v/>
      </c>
      <c r="H480" s="144" t="b">
        <f>ISNA(VLOOKUP(C480,Garçons!$D:$D,1,FALSE))</f>
        <v>0</v>
      </c>
      <c r="I480" s="144" t="str">
        <f t="shared" si="7"/>
        <v/>
      </c>
      <c r="J480" s="144" t="str">
        <f>IF(G480=IF(VLOOKUP(C480,Garçons!$D:$O,12,FALSE)="0","",VLOOKUP(C480,Garçons!$D:$O,12,FALSE)),"","***")</f>
        <v/>
      </c>
      <c r="K480" s="144" t="str">
        <f>IF(D480=VLOOKUP(C480,Garçons!$D:$E,2,FALSE),"","***")</f>
        <v/>
      </c>
    </row>
    <row r="481" spans="1:11" x14ac:dyDescent="0.25">
      <c r="A481" s="146" t="str">
        <f>'edt_rapport Garçons'!C425</f>
        <v>Yanis</v>
      </c>
      <c r="B481" s="146" t="str">
        <f>'edt_rapport Garçons'!B425</f>
        <v>COPPEY-MIGNOT</v>
      </c>
      <c r="C481" s="144" t="str">
        <f>MID('edt_rapport Garçons'!A425,2,LEN('edt_rapport Garçons'!A425)-1)</f>
        <v>706920</v>
      </c>
      <c r="D481" s="144" t="str">
        <f>VLOOKUP('edt_rapport Garçons'!K425,Clubs!A:B,2,FALSE)</f>
        <v>Jussey</v>
      </c>
      <c r="E481" s="144">
        <f>'edt_rapport Garçons'!E425</f>
        <v>500</v>
      </c>
      <c r="F481" s="144">
        <f>YEAR('edt_rapport Garçons'!D425)</f>
        <v>2009</v>
      </c>
      <c r="G481" s="144" t="str">
        <f>SUBSTITUTE(IF('edt_rapport Garçons'!L425=0,"",'edt_rapport Garçons'!L425)," ","")</f>
        <v/>
      </c>
      <c r="H481" s="144" t="b">
        <f>ISNA(VLOOKUP(C481,Garçons!$D:$D,1,FALSE))</f>
        <v>0</v>
      </c>
      <c r="I481" s="144" t="str">
        <f t="shared" si="7"/>
        <v/>
      </c>
      <c r="J481" s="144" t="str">
        <f>IF(G481=IF(VLOOKUP(C481,Garçons!$D:$O,12,FALSE)="0","",VLOOKUP(C481,Garçons!$D:$O,12,FALSE)),"","***")</f>
        <v/>
      </c>
      <c r="K481" s="144" t="str">
        <f>IF(D481=VLOOKUP(C481,Garçons!$D:$E,2,FALSE),"","***")</f>
        <v/>
      </c>
    </row>
    <row r="482" spans="1:11" x14ac:dyDescent="0.25">
      <c r="A482" s="146" t="str">
        <f>'edt_rapport Garçons'!C426</f>
        <v>Maxence</v>
      </c>
      <c r="B482" s="146" t="str">
        <f>'edt_rapport Garçons'!B426</f>
        <v>MUCKENSTURM</v>
      </c>
      <c r="C482" s="144" t="str">
        <f>MID('edt_rapport Garçons'!A426,2,LEN('edt_rapport Garçons'!A426)-1)</f>
        <v>706927</v>
      </c>
      <c r="D482" s="144" t="str">
        <f>VLOOKUP('edt_rapport Garçons'!K426,Clubs!A:B,2,FALSE)</f>
        <v>Jussey</v>
      </c>
      <c r="E482" s="144">
        <f>'edt_rapport Garçons'!E426</f>
        <v>500</v>
      </c>
      <c r="F482" s="144">
        <f>YEAR('edt_rapport Garçons'!D426)</f>
        <v>2004</v>
      </c>
      <c r="G482" s="144" t="str">
        <f>SUBSTITUTE(IF('edt_rapport Garçons'!L426=0,"",'edt_rapport Garçons'!L426)," ","")</f>
        <v/>
      </c>
      <c r="H482" s="144" t="b">
        <f>ISNA(VLOOKUP(C482,Garçons!$D:$D,1,FALSE))</f>
        <v>0</v>
      </c>
      <c r="I482" s="144" t="str">
        <f t="shared" si="7"/>
        <v/>
      </c>
      <c r="J482" s="144" t="str">
        <f>IF(G482=IF(VLOOKUP(C482,Garçons!$D:$O,12,FALSE)="0","",VLOOKUP(C482,Garçons!$D:$O,12,FALSE)),"","***")</f>
        <v/>
      </c>
      <c r="K482" s="144" t="str">
        <f>IF(D482=VLOOKUP(C482,Garçons!$D:$E,2,FALSE),"","***")</f>
        <v/>
      </c>
    </row>
    <row r="483" spans="1:11" x14ac:dyDescent="0.25">
      <c r="A483" s="146" t="str">
        <f>'edt_rapport Garçons'!C424</f>
        <v>Alain</v>
      </c>
      <c r="B483" s="146" t="str">
        <f>'edt_rapport Garçons'!B424</f>
        <v>PREVOST</v>
      </c>
      <c r="C483" s="144" t="str">
        <f>MID('edt_rapport Garçons'!A424,2,LEN('edt_rapport Garçons'!A424)-1)</f>
        <v>7097</v>
      </c>
      <c r="D483" s="144" t="str">
        <f>VLOOKUP('edt_rapport Garçons'!K424,Clubs!A:B,2,FALSE)</f>
        <v>Vauvillers</v>
      </c>
      <c r="E483" s="144">
        <f>'edt_rapport Garçons'!E424</f>
        <v>1195</v>
      </c>
      <c r="F483" s="144">
        <f>YEAR('edt_rapport Garçons'!D424)</f>
        <v>1956</v>
      </c>
      <c r="G483" s="144" t="str">
        <f>SUBSTITUTE(IF('edt_rapport Garçons'!L424=0,"",'edt_rapport Garçons'!L424)," ","")</f>
        <v>19C80D</v>
      </c>
      <c r="H483" s="144" t="b">
        <f>ISNA(VLOOKUP(C483,Garçons!$D:$D,1,FALSE))</f>
        <v>0</v>
      </c>
      <c r="I483" s="144" t="str">
        <f t="shared" si="7"/>
        <v/>
      </c>
      <c r="J483" s="144" t="str">
        <f>IF(G483=IF(VLOOKUP(C483,Garçons!$D:$O,12,FALSE)="0","",VLOOKUP(C483,Garçons!$D:$O,12,FALSE)),"","***")</f>
        <v>***</v>
      </c>
      <c r="K483" s="144" t="str">
        <f>IF(D483=VLOOKUP(C483,Garçons!$D:$E,2,FALSE),"","***")</f>
        <v/>
      </c>
    </row>
    <row r="484" spans="1:11" x14ac:dyDescent="0.25">
      <c r="A484" s="146" t="str">
        <f>'edt_rapport Garçons'!C311</f>
        <v>Irenee</v>
      </c>
      <c r="B484" s="146" t="str">
        <f>'edt_rapport Garçons'!B311</f>
        <v>DERAIN</v>
      </c>
      <c r="C484" s="144" t="str">
        <f>MID('edt_rapport Garçons'!A311,2,LEN('edt_rapport Garçons'!A311)-1)</f>
        <v>714941</v>
      </c>
      <c r="D484" s="144" t="str">
        <f>VLOOKUP('edt_rapport Garçons'!K311,Clubs!A:B,2,FALSE)</f>
        <v>AL Lons</v>
      </c>
      <c r="E484" s="144">
        <f>'edt_rapport Garçons'!E311</f>
        <v>811</v>
      </c>
      <c r="F484" s="144">
        <f>YEAR('edt_rapport Garçons'!D311)</f>
        <v>1973</v>
      </c>
      <c r="G484" s="144" t="str">
        <f>SUBSTITUTE(IF('edt_rapport Garçons'!L311=0,"",'edt_rapport Garçons'!L311)," ","")</f>
        <v>37D</v>
      </c>
      <c r="H484" s="144" t="b">
        <f>ISNA(VLOOKUP(C484,Garçons!$D:$D,1,FALSE))</f>
        <v>0</v>
      </c>
      <c r="I484" s="144" t="str">
        <f t="shared" si="7"/>
        <v/>
      </c>
      <c r="J484" s="144" t="str">
        <f>IF(G484=IF(VLOOKUP(C484,Garçons!$D:$O,12,FALSE)="0","",VLOOKUP(C484,Garçons!$D:$O,12,FALSE)),"","***")</f>
        <v>***</v>
      </c>
      <c r="K484" s="144" t="str">
        <f>IF(D484=VLOOKUP(C484,Garçons!$D:$E,2,FALSE),"","***")</f>
        <v/>
      </c>
    </row>
    <row r="485" spans="1:11" x14ac:dyDescent="0.25">
      <c r="A485" s="146" t="str">
        <f>'edt_rapport Garçons'!C182</f>
        <v>Sebastien</v>
      </c>
      <c r="B485" s="146" t="str">
        <f>'edt_rapport Garçons'!B182</f>
        <v>HUMBERT</v>
      </c>
      <c r="C485" s="144" t="str">
        <f>MID('edt_rapport Garçons'!A182,2,LEN('edt_rapport Garçons'!A182)-1)</f>
        <v>7410091</v>
      </c>
      <c r="D485" s="144" t="str">
        <f>VLOOKUP('edt_rapport Garçons'!K182,Clubs!A:B,2,FALSE)</f>
        <v>Les Auxons</v>
      </c>
      <c r="E485" s="144">
        <f>'edt_rapport Garçons'!E182</f>
        <v>906</v>
      </c>
      <c r="F485" s="144">
        <f>YEAR('edt_rapport Garçons'!D182)</f>
        <v>1981</v>
      </c>
      <c r="G485" s="144" t="str">
        <f>SUBSTITUTE(IF('edt_rapport Garçons'!L182=0,"",'edt_rapport Garçons'!L182)," ","")</f>
        <v/>
      </c>
      <c r="H485" s="144" t="b">
        <f>ISNA(VLOOKUP(C485,Garçons!$D:$D,1,FALSE))</f>
        <v>0</v>
      </c>
      <c r="I485" s="144" t="str">
        <f t="shared" si="7"/>
        <v/>
      </c>
      <c r="J485" s="144" t="str">
        <f>IF(G485=IF(VLOOKUP(C485,Garçons!$D:$O,12,FALSE)="0","",VLOOKUP(C485,Garçons!$D:$O,12,FALSE)),"","***")</f>
        <v>***</v>
      </c>
      <c r="K485" s="144" t="str">
        <f>IF(D485=VLOOKUP(C485,Garçons!$D:$E,2,FALSE),"","***")</f>
        <v/>
      </c>
    </row>
    <row r="486" spans="1:11" x14ac:dyDescent="0.25">
      <c r="A486" s="146" t="str">
        <f>'edt_rapport Garçons'!C65</f>
        <v>Philippe</v>
      </c>
      <c r="B486" s="146" t="str">
        <f>'edt_rapport Garçons'!B65</f>
        <v>MARECHAL</v>
      </c>
      <c r="C486" s="144" t="str">
        <f>MID('edt_rapport Garçons'!A65,2,LEN('edt_rapport Garçons'!A65)-1)</f>
        <v>7714655</v>
      </c>
      <c r="D486" s="144" t="str">
        <f>VLOOKUP('edt_rapport Garçons'!K65,Clubs!A:B,2,FALSE)</f>
        <v>Pontarlier</v>
      </c>
      <c r="E486" s="144">
        <f>'edt_rapport Garçons'!E65</f>
        <v>1051</v>
      </c>
      <c r="F486" s="144">
        <f>YEAR('edt_rapport Garçons'!D65)</f>
        <v>1971</v>
      </c>
      <c r="G486" s="144" t="str">
        <f>SUBSTITUTE(IF('edt_rapport Garçons'!L65=0,"",'edt_rapport Garçons'!L65)," ","")</f>
        <v/>
      </c>
      <c r="H486" s="144" t="b">
        <f>ISNA(VLOOKUP(C486,Garçons!$D:$D,1,FALSE))</f>
        <v>0</v>
      </c>
      <c r="I486" s="144" t="str">
        <f t="shared" si="7"/>
        <v/>
      </c>
      <c r="J486" s="144" t="str">
        <f>IF(G486=IF(VLOOKUP(C486,Garçons!$D:$O,12,FALSE)="0","",VLOOKUP(C486,Garçons!$D:$O,12,FALSE)),"","***")</f>
        <v>***</v>
      </c>
      <c r="K486" s="144" t="str">
        <f>IF(D486=VLOOKUP(C486,Garçons!$D:$E,2,FALSE),"","***")</f>
        <v/>
      </c>
    </row>
    <row r="487" spans="1:11" x14ac:dyDescent="0.25">
      <c r="A487" s="146" t="str">
        <f>'edt_rapport Garçons'!C347</f>
        <v>Lionel</v>
      </c>
      <c r="B487" s="146" t="str">
        <f>'edt_rapport Garçons'!B347</f>
        <v>PREVOT</v>
      </c>
      <c r="C487" s="144" t="str">
        <f>MID('edt_rapport Garçons'!A347,2,LEN('edt_rapport Garçons'!A347)-1)</f>
        <v>7815470</v>
      </c>
      <c r="D487" s="144" t="str">
        <f>VLOOKUP('edt_rapport Garçons'!K347,Clubs!A:B,2,FALSE)</f>
        <v>Asnans Beauvoisin</v>
      </c>
      <c r="E487" s="144">
        <f>'edt_rapport Garçons'!E347</f>
        <v>1576</v>
      </c>
      <c r="F487" s="144">
        <f>YEAR('edt_rapport Garçons'!D347)</f>
        <v>1967</v>
      </c>
      <c r="G487" s="144" t="str">
        <f>SUBSTITUTE(IF('edt_rapport Garçons'!L347=0,"",'edt_rapport Garçons'!L347)," ","")</f>
        <v>2B12C</v>
      </c>
      <c r="H487" s="144" t="b">
        <f>ISNA(VLOOKUP(C487,Garçons!$D:$D,1,FALSE))</f>
        <v>0</v>
      </c>
      <c r="I487" s="144" t="str">
        <f t="shared" si="7"/>
        <v/>
      </c>
      <c r="J487" s="144" t="str">
        <f>IF(G487=IF(VLOOKUP(C487,Garçons!$D:$O,12,FALSE)="0","",VLOOKUP(C487,Garçons!$D:$O,12,FALSE)),"","***")</f>
        <v>***</v>
      </c>
      <c r="K487" s="144" t="str">
        <f>IF(D487=VLOOKUP(C487,Garçons!$D:$E,2,FALSE),"","***")</f>
        <v/>
      </c>
    </row>
    <row r="488" spans="1:11" x14ac:dyDescent="0.25">
      <c r="A488" s="146" t="str">
        <f>'edt_rapport Garçons'!C518</f>
        <v>Frédéric</v>
      </c>
      <c r="B488" s="146" t="str">
        <f>'edt_rapport Garçons'!B518</f>
        <v>ADAM</v>
      </c>
      <c r="C488" s="144" t="str">
        <f>MID('edt_rapport Garçons'!A518,2,LEN('edt_rapport Garçons'!A518)-1)</f>
        <v>901530</v>
      </c>
      <c r="D488" s="144" t="str">
        <f>VLOOKUP('edt_rapport Garçons'!K518,Clubs!A:B,2,FALSE)</f>
        <v>Châtenois les Forges</v>
      </c>
      <c r="E488" s="144">
        <f>'edt_rapport Garçons'!E518</f>
        <v>1397</v>
      </c>
      <c r="F488" s="144">
        <f>YEAR('edt_rapport Garçons'!D518)</f>
        <v>1973</v>
      </c>
      <c r="G488" s="144" t="str">
        <f>SUBSTITUTE(IF('edt_rapport Garçons'!L518=0,"",'edt_rapport Garçons'!L518)," ","")</f>
        <v>57C</v>
      </c>
      <c r="H488" s="144" t="b">
        <f>ISNA(VLOOKUP(C488,Garçons!$D:$D,1,FALSE))</f>
        <v>0</v>
      </c>
      <c r="I488" s="144" t="str">
        <f t="shared" si="7"/>
        <v/>
      </c>
      <c r="J488" s="144" t="str">
        <f>IF(G488=IF(VLOOKUP(C488,Garçons!$D:$O,12,FALSE)="0","",VLOOKUP(C488,Garçons!$D:$O,12,FALSE)),"","***")</f>
        <v>***</v>
      </c>
      <c r="K488" s="144" t="str">
        <f>IF(D488=VLOOKUP(C488,Garçons!$D:$E,2,FALSE),"","***")</f>
        <v/>
      </c>
    </row>
    <row r="489" spans="1:11" x14ac:dyDescent="0.25">
      <c r="A489" s="146" t="str">
        <f>'edt_rapport Garçons'!C485</f>
        <v>Alain</v>
      </c>
      <c r="B489" s="146" t="str">
        <f>'edt_rapport Garçons'!B485</f>
        <v>CUNAT</v>
      </c>
      <c r="C489" s="144" t="str">
        <f>MID('edt_rapport Garçons'!A485,2,LEN('edt_rapport Garçons'!A485)-1)</f>
        <v>901890</v>
      </c>
      <c r="D489" s="144" t="str">
        <f>VLOOKUP('edt_rapport Garçons'!K485,Clubs!A:B,2,FALSE)</f>
        <v>Lure Clairegoutte</v>
      </c>
      <c r="E489" s="144">
        <f>'edt_rapport Garçons'!E485</f>
        <v>1094</v>
      </c>
      <c r="F489" s="144">
        <f>YEAR('edt_rapport Garçons'!D485)</f>
        <v>1961</v>
      </c>
      <c r="G489" s="144" t="str">
        <f>SUBSTITUTE(IF('edt_rapport Garçons'!L485=0,"",'edt_rapport Garçons'!L485)," ","")</f>
        <v/>
      </c>
      <c r="H489" s="144" t="b">
        <f>ISNA(VLOOKUP(C489,Garçons!$D:$D,1,FALSE))</f>
        <v>0</v>
      </c>
      <c r="I489" s="144" t="str">
        <f t="shared" si="7"/>
        <v/>
      </c>
      <c r="J489" s="144" t="str">
        <f>IF(G489=IF(VLOOKUP(C489,Garçons!$D:$O,12,FALSE)="0","",VLOOKUP(C489,Garçons!$D:$O,12,FALSE)),"","***")</f>
        <v>***</v>
      </c>
      <c r="K489" s="144" t="str">
        <f>IF(D489=VLOOKUP(C489,Garçons!$D:$E,2,FALSE),"","***")</f>
        <v/>
      </c>
    </row>
    <row r="490" spans="1:11" x14ac:dyDescent="0.25">
      <c r="A490" s="146" t="str">
        <f>'edt_rapport Garçons'!C527</f>
        <v>Sébastien</v>
      </c>
      <c r="B490" s="146" t="str">
        <f>'edt_rapport Garçons'!B527</f>
        <v>GILLET</v>
      </c>
      <c r="C490" s="144" t="str">
        <f>MID('edt_rapport Garçons'!A527,2,LEN('edt_rapport Garçons'!A527)-1)</f>
        <v>902627</v>
      </c>
      <c r="D490" s="144" t="str">
        <f>VLOOKUP('edt_rapport Garçons'!K527,Clubs!A:B,2,FALSE)</f>
        <v>Montbouton</v>
      </c>
      <c r="E490" s="144">
        <f>'edt_rapport Garçons'!E527</f>
        <v>977</v>
      </c>
      <c r="F490" s="144">
        <f>YEAR('edt_rapport Garçons'!D527)</f>
        <v>1979</v>
      </c>
      <c r="G490" s="144" t="str">
        <f>SUBSTITUTE(IF('edt_rapport Garçons'!L527=0,"",'edt_rapport Garçons'!L527)," ","")</f>
        <v>80E</v>
      </c>
      <c r="H490" s="144" t="b">
        <f>ISNA(VLOOKUP(C490,Garçons!$D:$D,1,FALSE))</f>
        <v>0</v>
      </c>
      <c r="I490" s="144" t="str">
        <f t="shared" si="7"/>
        <v/>
      </c>
      <c r="J490" s="144" t="str">
        <f>IF(G490=IF(VLOOKUP(C490,Garçons!$D:$O,12,FALSE)="0","",VLOOKUP(C490,Garçons!$D:$O,12,FALSE)),"","***")</f>
        <v>***</v>
      </c>
      <c r="K490" s="144" t="str">
        <f>IF(D490=VLOOKUP(C490,Garçons!$D:$E,2,FALSE),"","***")</f>
        <v/>
      </c>
    </row>
    <row r="491" spans="1:11" x14ac:dyDescent="0.25">
      <c r="A491" s="146" t="str">
        <f>'edt_rapport Garçons'!C505</f>
        <v>Didier</v>
      </c>
      <c r="B491" s="146" t="str">
        <f>'edt_rapport Garçons'!B505</f>
        <v>JACOULOT</v>
      </c>
      <c r="C491" s="144" t="str">
        <f>MID('edt_rapport Garçons'!A505,2,LEN('edt_rapport Garçons'!A505)-1)</f>
        <v>902793</v>
      </c>
      <c r="D491" s="144" t="str">
        <f>VLOOKUP('edt_rapport Garçons'!K505,Clubs!A:B,2,FALSE)</f>
        <v>Danjoutin</v>
      </c>
      <c r="E491" s="144">
        <f>'edt_rapport Garçons'!E505</f>
        <v>1335</v>
      </c>
      <c r="F491" s="144">
        <f>YEAR('edt_rapport Garçons'!D505)</f>
        <v>1962</v>
      </c>
      <c r="G491" s="144" t="str">
        <f>SUBSTITUTE(IF('edt_rapport Garçons'!L505=0,"",'edt_rapport Garçons'!L505)," ","")</f>
        <v/>
      </c>
      <c r="H491" s="144" t="b">
        <f>ISNA(VLOOKUP(C491,Garçons!$D:$D,1,FALSE))</f>
        <v>0</v>
      </c>
      <c r="I491" s="144" t="str">
        <f t="shared" si="7"/>
        <v/>
      </c>
      <c r="J491" s="144" t="str">
        <f>IF(G491=IF(VLOOKUP(C491,Garçons!$D:$O,12,FALSE)="0","",VLOOKUP(C491,Garçons!$D:$O,12,FALSE)),"","***")</f>
        <v>***</v>
      </c>
      <c r="K491" s="144" t="str">
        <f>IF(D491=VLOOKUP(C491,Garçons!$D:$E,2,FALSE),"","***")</f>
        <v/>
      </c>
    </row>
    <row r="492" spans="1:11" x14ac:dyDescent="0.25">
      <c r="A492" s="146" t="str">
        <f>'edt_rapport Garçons'!C538</f>
        <v>Cyril</v>
      </c>
      <c r="B492" s="146" t="str">
        <f>'edt_rapport Garçons'!B538</f>
        <v>CHEVALLEY</v>
      </c>
      <c r="C492" s="144" t="str">
        <f>MID('edt_rapport Garçons'!A538,2,LEN('edt_rapport Garçons'!A538)-1)</f>
        <v>903190</v>
      </c>
      <c r="D492" s="144" t="str">
        <f>VLOOKUP('edt_rapport Garçons'!K538,Clubs!A:B,2,FALSE)</f>
        <v>Belfort Froideval</v>
      </c>
      <c r="E492" s="144">
        <f>'edt_rapport Garçons'!E538</f>
        <v>849</v>
      </c>
      <c r="F492" s="144">
        <f>YEAR('edt_rapport Garçons'!D538)</f>
        <v>1974</v>
      </c>
      <c r="G492" s="144" t="str">
        <f>SUBSTITUTE(IF('edt_rapport Garçons'!L538=0,"",'edt_rapport Garçons'!L538)," ","")</f>
        <v>4D64E</v>
      </c>
      <c r="H492" s="144" t="b">
        <f>ISNA(VLOOKUP(C492,Garçons!$D:$D,1,FALSE))</f>
        <v>0</v>
      </c>
      <c r="I492" s="144" t="str">
        <f t="shared" si="7"/>
        <v/>
      </c>
      <c r="J492" s="144" t="str">
        <f>IF(G492=IF(VLOOKUP(C492,Garçons!$D:$O,12,FALSE)="0","",VLOOKUP(C492,Garçons!$D:$O,12,FALSE)),"","***")</f>
        <v>***</v>
      </c>
      <c r="K492" s="144" t="str">
        <f>IF(D492=VLOOKUP(C492,Garçons!$D:$E,2,FALSE),"","***")</f>
        <v/>
      </c>
    </row>
    <row r="493" spans="1:11" x14ac:dyDescent="0.25">
      <c r="A493" s="146" t="str">
        <f>'edt_rapport Garçons'!C503</f>
        <v>Philippe</v>
      </c>
      <c r="B493" s="146" t="str">
        <f>'edt_rapport Garçons'!B503</f>
        <v>CECE</v>
      </c>
      <c r="C493" s="144" t="str">
        <f>MID('edt_rapport Garçons'!A503,2,LEN('edt_rapport Garçons'!A503)-1)</f>
        <v>903594</v>
      </c>
      <c r="D493" s="144" t="str">
        <f>VLOOKUP('edt_rapport Garçons'!K503,Clubs!A:B,2,FALSE)</f>
        <v>Danjoutin</v>
      </c>
      <c r="E493" s="144">
        <f>'edt_rapport Garçons'!E503</f>
        <v>1199</v>
      </c>
      <c r="F493" s="144">
        <f>YEAR('edt_rapport Garçons'!D503)</f>
        <v>1971</v>
      </c>
      <c r="G493" s="144" t="str">
        <f>SUBSTITUTE(IF('edt_rapport Garçons'!L503=0,"",'edt_rapport Garçons'!L503)," ","")</f>
        <v/>
      </c>
      <c r="H493" s="144" t="b">
        <f>ISNA(VLOOKUP(C493,Garçons!$D:$D,1,FALSE))</f>
        <v>0</v>
      </c>
      <c r="I493" s="144" t="str">
        <f t="shared" si="7"/>
        <v/>
      </c>
      <c r="J493" s="144" t="str">
        <f>IF(G493=IF(VLOOKUP(C493,Garçons!$D:$O,12,FALSE)="0","",VLOOKUP(C493,Garçons!$D:$O,12,FALSE)),"","***")</f>
        <v>***</v>
      </c>
      <c r="K493" s="144" t="str">
        <f>IF(D493=VLOOKUP(C493,Garçons!$D:$E,2,FALSE),"","***")</f>
        <v/>
      </c>
    </row>
    <row r="494" spans="1:11" x14ac:dyDescent="0.25">
      <c r="A494" s="146" t="str">
        <f>'edt_rapport Garçons'!C539</f>
        <v>Marc</v>
      </c>
      <c r="B494" s="146" t="str">
        <f>'edt_rapport Garçons'!B539</f>
        <v>LUCAT</v>
      </c>
      <c r="C494" s="144" t="str">
        <f>MID('edt_rapport Garçons'!A539,2,LEN('edt_rapport Garçons'!A539)-1)</f>
        <v>903614</v>
      </c>
      <c r="D494" s="144" t="str">
        <f>VLOOKUP('edt_rapport Garçons'!K539,Clubs!A:B,2,FALSE)</f>
        <v>Belfort Froideval</v>
      </c>
      <c r="E494" s="144">
        <f>'edt_rapport Garçons'!E539</f>
        <v>1042</v>
      </c>
      <c r="F494" s="144">
        <f>YEAR('edt_rapport Garçons'!D539)</f>
        <v>1959</v>
      </c>
      <c r="G494" s="144" t="str">
        <f>SUBSTITUTE(IF('edt_rapport Garçons'!L539=0,"",'edt_rapport Garçons'!L539)," ","")</f>
        <v>43D</v>
      </c>
      <c r="H494" s="144" t="b">
        <f>ISNA(VLOOKUP(C494,Garçons!$D:$D,1,FALSE))</f>
        <v>0</v>
      </c>
      <c r="I494" s="144" t="str">
        <f t="shared" si="7"/>
        <v/>
      </c>
      <c r="J494" s="144" t="str">
        <f>IF(G494=IF(VLOOKUP(C494,Garçons!$D:$O,12,FALSE)="0","",VLOOKUP(C494,Garçons!$D:$O,12,FALSE)),"","***")</f>
        <v>***</v>
      </c>
      <c r="K494" s="144" t="str">
        <f>IF(D494=VLOOKUP(C494,Garçons!$D:$E,2,FALSE),"","***")</f>
        <v/>
      </c>
    </row>
    <row r="495" spans="1:11" x14ac:dyDescent="0.25">
      <c r="A495" s="146" t="str">
        <f>'edt_rapport Garçons'!C34</f>
        <v>Dominique</v>
      </c>
      <c r="B495" s="146" t="str">
        <f>'edt_rapport Garçons'!B34</f>
        <v>CORBAT</v>
      </c>
      <c r="C495" s="144" t="str">
        <f>MID('edt_rapport Garçons'!A34,2,LEN('edt_rapport Garçons'!A34)-1)</f>
        <v>903750</v>
      </c>
      <c r="D495" s="144" t="str">
        <f>VLOOKUP('edt_rapport Garçons'!K34,Clubs!A:B,2,FALSE)</f>
        <v>Fesches le Châtel</v>
      </c>
      <c r="E495" s="144">
        <f>'edt_rapport Garçons'!E34</f>
        <v>1450</v>
      </c>
      <c r="F495" s="144">
        <f>YEAR('edt_rapport Garçons'!D34)</f>
        <v>1968</v>
      </c>
      <c r="G495" s="144" t="str">
        <f>SUBSTITUTE(IF('edt_rapport Garçons'!L34=0,"",'edt_rapport Garçons'!L34)," ","")</f>
        <v/>
      </c>
      <c r="H495" s="144" t="b">
        <f>ISNA(VLOOKUP(C495,Garçons!$D:$D,1,FALSE))</f>
        <v>0</v>
      </c>
      <c r="I495" s="144" t="str">
        <f t="shared" si="7"/>
        <v/>
      </c>
      <c r="J495" s="144" t="str">
        <f>IF(G495=IF(VLOOKUP(C495,Garçons!$D:$O,12,FALSE)="0","",VLOOKUP(C495,Garçons!$D:$O,12,FALSE)),"","***")</f>
        <v/>
      </c>
      <c r="K495" s="144" t="str">
        <f>IF(D495=VLOOKUP(C495,Garçons!$D:$E,2,FALSE),"","***")</f>
        <v/>
      </c>
    </row>
    <row r="496" spans="1:11" x14ac:dyDescent="0.25">
      <c r="A496" s="146" t="str">
        <f>'edt_rapport Garçons'!C534</f>
        <v>Anthony</v>
      </c>
      <c r="B496" s="146" t="str">
        <f>'edt_rapport Garçons'!B534</f>
        <v>MARLINE</v>
      </c>
      <c r="C496" s="144" t="str">
        <f>MID('edt_rapport Garçons'!A534,2,LEN('edt_rapport Garçons'!A534)-1)</f>
        <v>903900</v>
      </c>
      <c r="D496" s="144" t="str">
        <f>VLOOKUP('edt_rapport Garçons'!K534,Clubs!A:B,2,FALSE)</f>
        <v>Belfort Froideval</v>
      </c>
      <c r="E496" s="144">
        <f>'edt_rapport Garçons'!E534</f>
        <v>884</v>
      </c>
      <c r="F496" s="144">
        <f>YEAR('edt_rapport Garçons'!D534)</f>
        <v>1999</v>
      </c>
      <c r="G496" s="144" t="str">
        <f>SUBSTITUTE(IF('edt_rapport Garçons'!L534=0,"",'edt_rapport Garçons'!L534)," ","")</f>
        <v>2D13E</v>
      </c>
      <c r="H496" s="144" t="b">
        <f>ISNA(VLOOKUP(C496,Garçons!$D:$D,1,FALSE))</f>
        <v>0</v>
      </c>
      <c r="I496" s="144" t="str">
        <f t="shared" si="7"/>
        <v/>
      </c>
      <c r="J496" s="144" t="str">
        <f>IF(G496=IF(VLOOKUP(C496,Garçons!$D:$O,12,FALSE)="0","",VLOOKUP(C496,Garçons!$D:$O,12,FALSE)),"","***")</f>
        <v>***</v>
      </c>
      <c r="K496" s="144" t="str">
        <f>IF(D496=VLOOKUP(C496,Garçons!$D:$E,2,FALSE),"","***")</f>
        <v/>
      </c>
    </row>
    <row r="497" spans="1:11" x14ac:dyDescent="0.25">
      <c r="A497" s="146" t="str">
        <f>'edt_rapport Garçons'!C513</f>
        <v>Aurélien</v>
      </c>
      <c r="B497" s="146" t="str">
        <f>'edt_rapport Garçons'!B513</f>
        <v>BERNANOS</v>
      </c>
      <c r="C497" s="144" t="str">
        <f>MID('edt_rapport Garçons'!A513,2,LEN('edt_rapport Garçons'!A513)-1)</f>
        <v>903999</v>
      </c>
      <c r="D497" s="144" t="str">
        <f>VLOOKUP('edt_rapport Garçons'!K513,Clubs!A:B,2,FALSE)</f>
        <v>Châtenois les Forges</v>
      </c>
      <c r="E497" s="144">
        <f>'edt_rapport Garçons'!E513</f>
        <v>931</v>
      </c>
      <c r="F497" s="144">
        <f>YEAR('edt_rapport Garçons'!D513)</f>
        <v>1992</v>
      </c>
      <c r="G497" s="144" t="str">
        <f>SUBSTITUTE(IF('edt_rapport Garçons'!L513=0,"",'edt_rapport Garçons'!L513)," ","")</f>
        <v/>
      </c>
      <c r="H497" s="144" t="b">
        <f>ISNA(VLOOKUP(C497,Garçons!$D:$D,1,FALSE))</f>
        <v>0</v>
      </c>
      <c r="I497" s="144" t="str">
        <f t="shared" si="7"/>
        <v/>
      </c>
      <c r="J497" s="144" t="str">
        <f>IF(G497=IF(VLOOKUP(C497,Garçons!$D:$O,12,FALSE)="0","",VLOOKUP(C497,Garçons!$D:$O,12,FALSE)),"","***")</f>
        <v>***</v>
      </c>
      <c r="K497" s="144" t="str">
        <f>IF(D497=VLOOKUP(C497,Garçons!$D:$E,2,FALSE),"","***")</f>
        <v/>
      </c>
    </row>
    <row r="498" spans="1:11" x14ac:dyDescent="0.25">
      <c r="A498" s="146" t="str">
        <f>'edt_rapport Garçons'!C90</f>
        <v>Benjamin</v>
      </c>
      <c r="B498" s="146" t="str">
        <f>'edt_rapport Garçons'!B90</f>
        <v>PAILLE</v>
      </c>
      <c r="C498" s="144" t="str">
        <f>MID('edt_rapport Garçons'!A90,2,LEN('edt_rapport Garçons'!A90)-1)</f>
        <v>904002</v>
      </c>
      <c r="D498" s="144" t="str">
        <f>VLOOKUP('edt_rapport Garçons'!K90,Clubs!A:B,2,FALSE)</f>
        <v>Seloncourt</v>
      </c>
      <c r="E498" s="144">
        <f>'edt_rapport Garçons'!E90</f>
        <v>1075</v>
      </c>
      <c r="F498" s="144">
        <f>YEAR('edt_rapport Garçons'!D90)</f>
        <v>1976</v>
      </c>
      <c r="G498" s="144" t="str">
        <f>SUBSTITUTE(IF('edt_rapport Garçons'!L90=0,"",'edt_rapport Garçons'!L90)," ","")</f>
        <v/>
      </c>
      <c r="H498" s="144" t="b">
        <f>ISNA(VLOOKUP(C498,Garçons!$D:$D,1,FALSE))</f>
        <v>0</v>
      </c>
      <c r="I498" s="144" t="str">
        <f t="shared" si="7"/>
        <v/>
      </c>
      <c r="J498" s="144" t="str">
        <f>IF(G498=IF(VLOOKUP(C498,Garçons!$D:$O,12,FALSE)="0","",VLOOKUP(C498,Garçons!$D:$O,12,FALSE)),"","***")</f>
        <v/>
      </c>
      <c r="K498" s="144" t="str">
        <f>IF(D498=VLOOKUP(C498,Garçons!$D:$E,2,FALSE),"","***")</f>
        <v/>
      </c>
    </row>
    <row r="499" spans="1:11" x14ac:dyDescent="0.25">
      <c r="A499" s="146" t="str">
        <f>'edt_rapport Garçons'!C517</f>
        <v>Emilien</v>
      </c>
      <c r="B499" s="146" t="str">
        <f>'edt_rapport Garçons'!B517</f>
        <v>WURTZ</v>
      </c>
      <c r="C499" s="144" t="str">
        <f>MID('edt_rapport Garçons'!A517,2,LEN('edt_rapport Garçons'!A517)-1)</f>
        <v>904026</v>
      </c>
      <c r="D499" s="144" t="str">
        <f>VLOOKUP('edt_rapport Garçons'!K517,Clubs!A:B,2,FALSE)</f>
        <v>Châtenois les Forges</v>
      </c>
      <c r="E499" s="144">
        <f>'edt_rapport Garçons'!E517</f>
        <v>1184</v>
      </c>
      <c r="F499" s="144">
        <f>YEAR('edt_rapport Garçons'!D517)</f>
        <v>1980</v>
      </c>
      <c r="G499" s="144" t="str">
        <f>SUBSTITUTE(IF('edt_rapport Garçons'!L517=0,"",'edt_rapport Garçons'!L517)," ","")</f>
        <v>4C65D</v>
      </c>
      <c r="H499" s="144" t="b">
        <f>ISNA(VLOOKUP(C499,Garçons!$D:$D,1,FALSE))</f>
        <v>0</v>
      </c>
      <c r="I499" s="144" t="str">
        <f t="shared" si="7"/>
        <v/>
      </c>
      <c r="J499" s="144" t="str">
        <f>IF(G499=IF(VLOOKUP(C499,Garçons!$D:$O,12,FALSE)="0","",VLOOKUP(C499,Garçons!$D:$O,12,FALSE)),"","***")</f>
        <v>***</v>
      </c>
      <c r="K499" s="144" t="str">
        <f>IF(D499=VLOOKUP(C499,Garçons!$D:$E,2,FALSE),"","***")</f>
        <v/>
      </c>
    </row>
    <row r="500" spans="1:11" x14ac:dyDescent="0.25">
      <c r="A500" s="146" t="str">
        <f>'edt_rapport Garçons'!C514</f>
        <v>Valentin</v>
      </c>
      <c r="B500" s="146" t="str">
        <f>'edt_rapport Garçons'!B514</f>
        <v>CHAGNOT</v>
      </c>
      <c r="C500" s="144" t="str">
        <f>MID('edt_rapport Garçons'!A514,2,LEN('edt_rapport Garçons'!A514)-1)</f>
        <v>904045</v>
      </c>
      <c r="D500" s="144" t="str">
        <f>VLOOKUP('edt_rapport Garçons'!K514,Clubs!A:B,2,FALSE)</f>
        <v>Châtenois les Forges</v>
      </c>
      <c r="E500" s="144">
        <f>'edt_rapport Garçons'!E514</f>
        <v>1384</v>
      </c>
      <c r="F500" s="144">
        <f>YEAR('edt_rapport Garçons'!D514)</f>
        <v>1992</v>
      </c>
      <c r="G500" s="144" t="str">
        <f>SUBSTITUTE(IF('edt_rapport Garçons'!L514=0,"",'edt_rapport Garçons'!L514)," ","")</f>
        <v>66C80D</v>
      </c>
      <c r="H500" s="144" t="b">
        <f>ISNA(VLOOKUP(C500,Garçons!$D:$D,1,FALSE))</f>
        <v>0</v>
      </c>
      <c r="I500" s="144" t="str">
        <f t="shared" si="7"/>
        <v/>
      </c>
      <c r="J500" s="144" t="str">
        <f>IF(G500=IF(VLOOKUP(C500,Garçons!$D:$O,12,FALSE)="0","",VLOOKUP(C500,Garçons!$D:$O,12,FALSE)),"","***")</f>
        <v>***</v>
      </c>
      <c r="K500" s="144" t="str">
        <f>IF(D500=VLOOKUP(C500,Garçons!$D:$E,2,FALSE),"","***")</f>
        <v/>
      </c>
    </row>
    <row r="501" spans="1:11" x14ac:dyDescent="0.25">
      <c r="A501" s="146" t="str">
        <f>'edt_rapport Garçons'!C533</f>
        <v>Jean-françois</v>
      </c>
      <c r="B501" s="146" t="str">
        <f>'edt_rapport Garçons'!B533</f>
        <v>MARTIN</v>
      </c>
      <c r="C501" s="144" t="str">
        <f>MID('edt_rapport Garçons'!A533,2,LEN('edt_rapport Garçons'!A533)-1)</f>
        <v>904048</v>
      </c>
      <c r="D501" s="144" t="str">
        <f>VLOOKUP('edt_rapport Garçons'!K533,Clubs!A:B,2,FALSE)</f>
        <v>Belfort Froideval</v>
      </c>
      <c r="E501" s="144">
        <f>'edt_rapport Garçons'!E533</f>
        <v>1829</v>
      </c>
      <c r="F501" s="144">
        <f>YEAR('edt_rapport Garçons'!D533)</f>
        <v>2000</v>
      </c>
      <c r="G501" s="144" t="str">
        <f>SUBSTITUTE(IF('edt_rapport Garçons'!L533=0,"",'edt_rapport Garçons'!L533)," ","")</f>
        <v>2C60D</v>
      </c>
      <c r="H501" s="144" t="b">
        <f>ISNA(VLOOKUP(C501,Garçons!$D:$D,1,FALSE))</f>
        <v>0</v>
      </c>
      <c r="I501" s="144" t="str">
        <f t="shared" si="7"/>
        <v/>
      </c>
      <c r="J501" s="144" t="str">
        <f>IF(G501=IF(VLOOKUP(C501,Garçons!$D:$O,12,FALSE)="0","",VLOOKUP(C501,Garçons!$D:$O,12,FALSE)),"","***")</f>
        <v>***</v>
      </c>
      <c r="K501" s="144" t="str">
        <f>IF(D501=VLOOKUP(C501,Garçons!$D:$E,2,FALSE),"","***")</f>
        <v/>
      </c>
    </row>
    <row r="502" spans="1:11" x14ac:dyDescent="0.25">
      <c r="A502" s="146" t="str">
        <f>'edt_rapport Garçons'!C500</f>
        <v>Gaëtan</v>
      </c>
      <c r="B502" s="146" t="str">
        <f>'edt_rapport Garçons'!B500</f>
        <v>CECE</v>
      </c>
      <c r="C502" s="144" t="str">
        <f>MID('edt_rapport Garçons'!A500,2,LEN('edt_rapport Garçons'!A500)-1)</f>
        <v>904095</v>
      </c>
      <c r="D502" s="144" t="str">
        <f>VLOOKUP('edt_rapport Garçons'!K500,Clubs!A:B,2,FALSE)</f>
        <v>Danjoutin</v>
      </c>
      <c r="E502" s="144">
        <f>'edt_rapport Garçons'!E500</f>
        <v>561</v>
      </c>
      <c r="F502" s="144">
        <f>YEAR('edt_rapport Garçons'!D500)</f>
        <v>2000</v>
      </c>
      <c r="G502" s="144" t="str">
        <f>SUBSTITUTE(IF('edt_rapport Garçons'!L500=0,"",'edt_rapport Garçons'!L500)," ","")</f>
        <v>33F</v>
      </c>
      <c r="H502" s="144" t="b">
        <f>ISNA(VLOOKUP(C502,Garçons!$D:$D,1,FALSE))</f>
        <v>0</v>
      </c>
      <c r="I502" s="144" t="str">
        <f t="shared" si="7"/>
        <v/>
      </c>
      <c r="J502" s="144" t="str">
        <f>IF(G502=IF(VLOOKUP(C502,Garçons!$D:$O,12,FALSE)="0","",VLOOKUP(C502,Garçons!$D:$O,12,FALSE)),"","***")</f>
        <v>***</v>
      </c>
      <c r="K502" s="144" t="str">
        <f>IF(D502=VLOOKUP(C502,Garçons!$D:$E,2,FALSE),"","***")</f>
        <v/>
      </c>
    </row>
    <row r="503" spans="1:11" x14ac:dyDescent="0.25">
      <c r="A503" s="146" t="str">
        <f>'edt_rapport Garçons'!C501</f>
        <v>Rafaël</v>
      </c>
      <c r="B503" s="146" t="str">
        <f>'edt_rapport Garçons'!B501</f>
        <v>KLINTZING</v>
      </c>
      <c r="C503" s="144" t="str">
        <f>MID('edt_rapport Garçons'!A501,2,LEN('edt_rapport Garçons'!A501)-1)</f>
        <v>904128</v>
      </c>
      <c r="D503" s="144" t="str">
        <f>VLOOKUP('edt_rapport Garçons'!K501,Clubs!A:B,2,FALSE)</f>
        <v>Danjoutin</v>
      </c>
      <c r="E503" s="144">
        <f>'edt_rapport Garçons'!E501</f>
        <v>774</v>
      </c>
      <c r="F503" s="144">
        <f>YEAR('edt_rapport Garçons'!D501)</f>
        <v>2000</v>
      </c>
      <c r="G503" s="144" t="str">
        <f>SUBSTITUTE(IF('edt_rapport Garçons'!L501=0,"",'edt_rapport Garçons'!L501)," ","")</f>
        <v>1E</v>
      </c>
      <c r="H503" s="144" t="b">
        <f>ISNA(VLOOKUP(C503,Garçons!$D:$D,1,FALSE))</f>
        <v>0</v>
      </c>
      <c r="I503" s="144" t="str">
        <f t="shared" si="7"/>
        <v/>
      </c>
      <c r="J503" s="144" t="str">
        <f>IF(G503=IF(VLOOKUP(C503,Garçons!$D:$O,12,FALSE)="0","",VLOOKUP(C503,Garçons!$D:$O,12,FALSE)),"","***")</f>
        <v>***</v>
      </c>
      <c r="K503" s="144" t="str">
        <f>IF(D503=VLOOKUP(C503,Garçons!$D:$E,2,FALSE),"","***")</f>
        <v/>
      </c>
    </row>
    <row r="504" spans="1:11" x14ac:dyDescent="0.25">
      <c r="A504" s="146" t="str">
        <f>'edt_rapport Garçons'!C535</f>
        <v>Jonas</v>
      </c>
      <c r="B504" s="146" t="str">
        <f>'edt_rapport Garçons'!B535</f>
        <v>DEMESTRE</v>
      </c>
      <c r="C504" s="144" t="str">
        <f>MID('edt_rapport Garçons'!A535,2,LEN('edt_rapport Garçons'!A535)-1)</f>
        <v>904138</v>
      </c>
      <c r="D504" s="144" t="str">
        <f>VLOOKUP('edt_rapport Garçons'!K535,Clubs!A:B,2,FALSE)</f>
        <v>Belfort Froideval</v>
      </c>
      <c r="E504" s="144">
        <f>'edt_rapport Garçons'!E535</f>
        <v>1578</v>
      </c>
      <c r="F504" s="144">
        <f>YEAR('edt_rapport Garçons'!D535)</f>
        <v>1997</v>
      </c>
      <c r="G504" s="144" t="str">
        <f>SUBSTITUTE(IF('edt_rapport Garçons'!L535=0,"",'edt_rapport Garçons'!L535)," ","")</f>
        <v>3C45D</v>
      </c>
      <c r="H504" s="144" t="b">
        <f>ISNA(VLOOKUP(C504,Garçons!$D:$D,1,FALSE))</f>
        <v>0</v>
      </c>
      <c r="I504" s="144" t="str">
        <f t="shared" si="7"/>
        <v/>
      </c>
      <c r="J504" s="144" t="str">
        <f>IF(G504=IF(VLOOKUP(C504,Garçons!$D:$O,12,FALSE)="0","",VLOOKUP(C504,Garçons!$D:$O,12,FALSE)),"","***")</f>
        <v>***</v>
      </c>
      <c r="K504" s="144" t="str">
        <f>IF(D504=VLOOKUP(C504,Garçons!$D:$E,2,FALSE),"","***")</f>
        <v/>
      </c>
    </row>
    <row r="505" spans="1:11" x14ac:dyDescent="0.25">
      <c r="A505" s="146" t="str">
        <f>'edt_rapport Garçons'!C547</f>
        <v>Herve</v>
      </c>
      <c r="B505" s="146" t="str">
        <f>'edt_rapport Garçons'!B547</f>
        <v>SMETS</v>
      </c>
      <c r="C505" s="144" t="str">
        <f>MID('edt_rapport Garçons'!A547,2,LEN('edt_rapport Garçons'!A547)-1)</f>
        <v>904165</v>
      </c>
      <c r="D505" s="144" t="str">
        <f>VLOOKUP('edt_rapport Garçons'!K547,Clubs!A:B,2,FALSE)</f>
        <v>Valdoie</v>
      </c>
      <c r="E505" s="144">
        <f>'edt_rapport Garçons'!E547</f>
        <v>877</v>
      </c>
      <c r="F505" s="144">
        <f>YEAR('edt_rapport Garçons'!D547)</f>
        <v>1971</v>
      </c>
      <c r="G505" s="144" t="str">
        <f>SUBSTITUTE(IF('edt_rapport Garçons'!L547=0,"",'edt_rapport Garçons'!L547)," ","")</f>
        <v>1D5E</v>
      </c>
      <c r="H505" s="144" t="b">
        <f>ISNA(VLOOKUP(C505,Garçons!$D:$D,1,FALSE))</f>
        <v>0</v>
      </c>
      <c r="I505" s="144" t="str">
        <f t="shared" si="7"/>
        <v/>
      </c>
      <c r="J505" s="144" t="str">
        <f>IF(G505=IF(VLOOKUP(C505,Garçons!$D:$O,12,FALSE)="0","",VLOOKUP(C505,Garçons!$D:$O,12,FALSE)),"","***")</f>
        <v>***</v>
      </c>
      <c r="K505" s="144" t="str">
        <f>IF(D505=VLOOKUP(C505,Garçons!$D:$E,2,FALSE),"","***")</f>
        <v/>
      </c>
    </row>
    <row r="506" spans="1:11" x14ac:dyDescent="0.25">
      <c r="A506" s="146" t="str">
        <f>'edt_rapport Garçons'!C498</f>
        <v>Nathan</v>
      </c>
      <c r="B506" s="146" t="str">
        <f>'edt_rapport Garçons'!B498</f>
        <v>MATRANGA</v>
      </c>
      <c r="C506" s="144" t="str">
        <f>MID('edt_rapport Garçons'!A498,2,LEN('edt_rapport Garçons'!A498)-1)</f>
        <v>904283</v>
      </c>
      <c r="D506" s="144" t="str">
        <f>VLOOKUP('edt_rapport Garçons'!K498,Clubs!A:B,2,FALSE)</f>
        <v>Danjoutin</v>
      </c>
      <c r="E506" s="144">
        <f>'edt_rapport Garçons'!E498</f>
        <v>1000</v>
      </c>
      <c r="F506" s="144">
        <f>YEAR('edt_rapport Garçons'!D498)</f>
        <v>2001</v>
      </c>
      <c r="G506" s="144" t="str">
        <f>SUBSTITUTE(IF('edt_rapport Garçons'!L498=0,"",'edt_rapport Garçons'!L498)," ","")</f>
        <v>88E80F</v>
      </c>
      <c r="H506" s="144" t="b">
        <f>ISNA(VLOOKUP(C506,Garçons!$D:$D,1,FALSE))</f>
        <v>0</v>
      </c>
      <c r="I506" s="144" t="str">
        <f t="shared" si="7"/>
        <v/>
      </c>
      <c r="J506" s="144" t="str">
        <f>IF(G506=IF(VLOOKUP(C506,Garçons!$D:$O,12,FALSE)="0","",VLOOKUP(C506,Garçons!$D:$O,12,FALSE)),"","***")</f>
        <v>***</v>
      </c>
      <c r="K506" s="144" t="str">
        <f>IF(D506=VLOOKUP(C506,Garçons!$D:$E,2,FALSE),"","***")</f>
        <v/>
      </c>
    </row>
    <row r="507" spans="1:11" x14ac:dyDescent="0.25">
      <c r="A507" s="146" t="str">
        <f>'edt_rapport Garçons'!C506</f>
        <v>Tommi</v>
      </c>
      <c r="B507" s="146" t="str">
        <f>'edt_rapport Garçons'!B506</f>
        <v>RENAUDIN</v>
      </c>
      <c r="C507" s="144" t="str">
        <f>MID('edt_rapport Garçons'!A506,2,LEN('edt_rapport Garçons'!A506)-1)</f>
        <v>904374</v>
      </c>
      <c r="D507" s="144" t="str">
        <f>VLOOKUP('edt_rapport Garçons'!K506,Clubs!A:B,2,FALSE)</f>
        <v>Bourogne</v>
      </c>
      <c r="E507" s="144">
        <f>'edt_rapport Garçons'!E506</f>
        <v>742</v>
      </c>
      <c r="F507" s="144">
        <f>YEAR('edt_rapport Garçons'!D506)</f>
        <v>2001</v>
      </c>
      <c r="G507" s="144" t="str">
        <f>SUBSTITUTE(IF('edt_rapport Garçons'!L506=0,"",'edt_rapport Garçons'!L506)," ","")</f>
        <v>1E22F</v>
      </c>
      <c r="H507" s="144" t="b">
        <f>ISNA(VLOOKUP(C507,Garçons!$D:$D,1,FALSE))</f>
        <v>0</v>
      </c>
      <c r="I507" s="144" t="str">
        <f t="shared" si="7"/>
        <v/>
      </c>
      <c r="J507" s="144" t="str">
        <f>IF(G507=IF(VLOOKUP(C507,Garçons!$D:$O,12,FALSE)="0","",VLOOKUP(C507,Garçons!$D:$O,12,FALSE)),"","***")</f>
        <v>***</v>
      </c>
      <c r="K507" s="144" t="str">
        <f>IF(D507=VLOOKUP(C507,Garçons!$D:$E,2,FALSE),"","***")</f>
        <v/>
      </c>
    </row>
    <row r="508" spans="1:11" x14ac:dyDescent="0.25">
      <c r="A508" s="146" t="str">
        <f>'edt_rapport Garçons'!C542</f>
        <v>Julien</v>
      </c>
      <c r="B508" s="146" t="str">
        <f>'edt_rapport Garçons'!B542</f>
        <v>CRENN</v>
      </c>
      <c r="C508" s="144" t="str">
        <f>MID('edt_rapport Garçons'!A542,2,LEN('edt_rapport Garçons'!A542)-1)</f>
        <v>904519</v>
      </c>
      <c r="D508" s="144" t="str">
        <f>VLOOKUP('edt_rapport Garçons'!K542,Clubs!A:B,2,FALSE)</f>
        <v>Giromagny</v>
      </c>
      <c r="E508" s="144">
        <f>'edt_rapport Garçons'!E542</f>
        <v>904</v>
      </c>
      <c r="F508" s="144">
        <f>YEAR('edt_rapport Garçons'!D542)</f>
        <v>2002</v>
      </c>
      <c r="G508" s="144" t="str">
        <f>SUBSTITUTE(IF('edt_rapport Garçons'!L542=0,"",'edt_rapport Garçons'!L542)," ","")</f>
        <v>3E80F</v>
      </c>
      <c r="H508" s="144" t="b">
        <f>ISNA(VLOOKUP(C508,Garçons!$D:$D,1,FALSE))</f>
        <v>0</v>
      </c>
      <c r="I508" s="144" t="str">
        <f t="shared" si="7"/>
        <v/>
      </c>
      <c r="J508" s="144" t="str">
        <f>IF(G508=IF(VLOOKUP(C508,Garçons!$D:$O,12,FALSE)="0","",VLOOKUP(C508,Garçons!$D:$O,12,FALSE)),"","***")</f>
        <v>***</v>
      </c>
      <c r="K508" s="144" t="str">
        <f>IF(D508=VLOOKUP(C508,Garçons!$D:$E,2,FALSE),"","***")</f>
        <v/>
      </c>
    </row>
    <row r="509" spans="1:11" x14ac:dyDescent="0.25">
      <c r="A509" s="146" t="str">
        <f>'edt_rapport Garçons'!C489</f>
        <v>Alexis</v>
      </c>
      <c r="B509" s="146" t="str">
        <f>'edt_rapport Garçons'!B489</f>
        <v>PETEY</v>
      </c>
      <c r="C509" s="144" t="str">
        <f>MID('edt_rapport Garçons'!A489,2,LEN('edt_rapport Garçons'!A489)-1)</f>
        <v>904539</v>
      </c>
      <c r="D509" s="144" t="str">
        <f>VLOOKUP('edt_rapport Garçons'!K489,Clubs!A:B,2,FALSE)</f>
        <v>Danjoutin</v>
      </c>
      <c r="E509" s="144">
        <f>'edt_rapport Garçons'!E489</f>
        <v>934</v>
      </c>
      <c r="F509" s="144">
        <f>YEAR('edt_rapport Garçons'!D489)</f>
        <v>2005</v>
      </c>
      <c r="G509" s="144" t="str">
        <f>SUBSTITUTE(IF('edt_rapport Garçons'!L489=0,"",'edt_rapport Garçons'!L489)," ","")</f>
        <v>2E35F</v>
      </c>
      <c r="H509" s="144" t="b">
        <f>ISNA(VLOOKUP(C509,Garçons!$D:$D,1,FALSE))</f>
        <v>0</v>
      </c>
      <c r="I509" s="144" t="str">
        <f t="shared" si="7"/>
        <v/>
      </c>
      <c r="J509" s="144" t="str">
        <f>IF(G509=IF(VLOOKUP(C509,Garçons!$D:$O,12,FALSE)="0","",VLOOKUP(C509,Garçons!$D:$O,12,FALSE)),"","***")</f>
        <v>***</v>
      </c>
      <c r="K509" s="144" t="str">
        <f>IF(D509=VLOOKUP(C509,Garçons!$D:$E,2,FALSE),"","***")</f>
        <v/>
      </c>
    </row>
    <row r="510" spans="1:11" x14ac:dyDescent="0.25">
      <c r="A510" s="146" t="str">
        <f>'edt_rapport Garçons'!C497</f>
        <v>Maxime</v>
      </c>
      <c r="B510" s="146" t="str">
        <f>'edt_rapport Garçons'!B497</f>
        <v>VERNA</v>
      </c>
      <c r="C510" s="144" t="str">
        <f>MID('edt_rapport Garçons'!A497,2,LEN('edt_rapport Garçons'!A497)-1)</f>
        <v>904542</v>
      </c>
      <c r="D510" s="144" t="str">
        <f>VLOOKUP('edt_rapport Garçons'!K497,Clubs!A:B,2,FALSE)</f>
        <v>Danjoutin</v>
      </c>
      <c r="E510" s="144">
        <f>'edt_rapport Garçons'!E497</f>
        <v>565</v>
      </c>
      <c r="F510" s="144">
        <f>YEAR('edt_rapport Garçons'!D497)</f>
        <v>2002</v>
      </c>
      <c r="G510" s="144" t="str">
        <f>SUBSTITUTE(IF('edt_rapport Garçons'!L497=0,"",'edt_rapport Garçons'!L497)," ","")</f>
        <v/>
      </c>
      <c r="H510" s="144" t="b">
        <f>ISNA(VLOOKUP(C510,Garçons!$D:$D,1,FALSE))</f>
        <v>0</v>
      </c>
      <c r="I510" s="144" t="str">
        <f t="shared" si="7"/>
        <v/>
      </c>
      <c r="J510" s="144" t="str">
        <f>IF(G510=IF(VLOOKUP(C510,Garçons!$D:$O,12,FALSE)="0","",VLOOKUP(C510,Garçons!$D:$O,12,FALSE)),"","***")</f>
        <v>***</v>
      </c>
      <c r="K510" s="144" t="str">
        <f>IF(D510=VLOOKUP(C510,Garçons!$D:$E,2,FALSE),"","***")</f>
        <v/>
      </c>
    </row>
    <row r="511" spans="1:11" x14ac:dyDescent="0.25">
      <c r="A511" s="146" t="str">
        <f>'edt_rapport Garçons'!C541</f>
        <v>Pierrick</v>
      </c>
      <c r="B511" s="146" t="str">
        <f>'edt_rapport Garçons'!B541</f>
        <v>CRENN</v>
      </c>
      <c r="C511" s="144" t="str">
        <f>MID('edt_rapport Garçons'!A541,2,LEN('edt_rapport Garçons'!A541)-1)</f>
        <v>904563</v>
      </c>
      <c r="D511" s="144" t="str">
        <f>VLOOKUP('edt_rapport Garçons'!K541,Clubs!A:B,2,FALSE)</f>
        <v>Giromagny</v>
      </c>
      <c r="E511" s="144">
        <f>'edt_rapport Garçons'!E541</f>
        <v>943</v>
      </c>
      <c r="F511" s="144">
        <f>YEAR('edt_rapport Garçons'!D541)</f>
        <v>2005</v>
      </c>
      <c r="G511" s="144" t="str">
        <f>SUBSTITUTE(IF('edt_rapport Garçons'!L541=0,"",'edt_rapport Garçons'!L541)," ","")</f>
        <v>1E75F</v>
      </c>
      <c r="H511" s="144" t="b">
        <f>ISNA(VLOOKUP(C511,Garçons!$D:$D,1,FALSE))</f>
        <v>0</v>
      </c>
      <c r="I511" s="144" t="str">
        <f t="shared" si="7"/>
        <v/>
      </c>
      <c r="J511" s="144" t="str">
        <f>IF(G511=IF(VLOOKUP(C511,Garçons!$D:$O,12,FALSE)="0","",VLOOKUP(C511,Garçons!$D:$O,12,FALSE)),"","***")</f>
        <v>***</v>
      </c>
      <c r="K511" s="144" t="str">
        <f>IF(D511=VLOOKUP(C511,Garçons!$D:$E,2,FALSE),"","***")</f>
        <v/>
      </c>
    </row>
    <row r="512" spans="1:11" x14ac:dyDescent="0.25">
      <c r="A512" s="146" t="str">
        <f>'edt_rapport Garçons'!C492</f>
        <v>Nathan</v>
      </c>
      <c r="B512" s="146" t="str">
        <f>'edt_rapport Garçons'!B492</f>
        <v>AMBS</v>
      </c>
      <c r="C512" s="144" t="str">
        <f>MID('edt_rapport Garçons'!A492,2,LEN('edt_rapport Garçons'!A492)-1)</f>
        <v>904679</v>
      </c>
      <c r="D512" s="144" t="str">
        <f>VLOOKUP('edt_rapport Garçons'!K492,Clubs!A:B,2,FALSE)</f>
        <v>Danjoutin</v>
      </c>
      <c r="E512" s="144">
        <f>'edt_rapport Garçons'!E492</f>
        <v>676</v>
      </c>
      <c r="F512" s="144">
        <f>YEAR('edt_rapport Garçons'!D492)</f>
        <v>2003</v>
      </c>
      <c r="G512" s="144" t="str">
        <f>SUBSTITUTE(IF('edt_rapport Garçons'!L492=0,"",'edt_rapport Garçons'!L492)," ","")</f>
        <v>2F30G</v>
      </c>
      <c r="H512" s="144" t="b">
        <f>ISNA(VLOOKUP(C512,Garçons!$D:$D,1,FALSE))</f>
        <v>0</v>
      </c>
      <c r="I512" s="144" t="str">
        <f t="shared" si="7"/>
        <v/>
      </c>
      <c r="J512" s="144" t="str">
        <f>IF(G512=IF(VLOOKUP(C512,Garçons!$D:$O,12,FALSE)="0","",VLOOKUP(C512,Garçons!$D:$O,12,FALSE)),"","***")</f>
        <v>***</v>
      </c>
      <c r="K512" s="144" t="str">
        <f>IF(D512=VLOOKUP(C512,Garçons!$D:$E,2,FALSE),"","***")</f>
        <v/>
      </c>
    </row>
    <row r="513" spans="1:11" x14ac:dyDescent="0.25">
      <c r="A513" s="146" t="str">
        <f>'edt_rapport Garçons'!C495</f>
        <v>Elio</v>
      </c>
      <c r="B513" s="146" t="str">
        <f>'edt_rapport Garçons'!B495</f>
        <v>LE MERCIER</v>
      </c>
      <c r="C513" s="144" t="str">
        <f>MID('edt_rapport Garçons'!A495,2,LEN('edt_rapport Garçons'!A495)-1)</f>
        <v>904694</v>
      </c>
      <c r="D513" s="144" t="str">
        <f>VLOOKUP('edt_rapport Garçons'!K495,Clubs!A:B,2,FALSE)</f>
        <v>Danjoutin</v>
      </c>
      <c r="E513" s="144">
        <f>'edt_rapport Garçons'!E495</f>
        <v>500</v>
      </c>
      <c r="F513" s="144">
        <f>YEAR('edt_rapport Garçons'!D495)</f>
        <v>2003</v>
      </c>
      <c r="G513" s="144" t="str">
        <f>SUBSTITUTE(IF('edt_rapport Garçons'!L495=0,"",'edt_rapport Garçons'!L495)," ","")</f>
        <v/>
      </c>
      <c r="H513" s="144" t="b">
        <f>ISNA(VLOOKUP(C513,Garçons!$D:$D,1,FALSE))</f>
        <v>0</v>
      </c>
      <c r="I513" s="144" t="str">
        <f t="shared" si="7"/>
        <v/>
      </c>
      <c r="J513" s="144" t="str">
        <f>IF(G513=IF(VLOOKUP(C513,Garçons!$D:$O,12,FALSE)="0","",VLOOKUP(C513,Garçons!$D:$O,12,FALSE)),"","***")</f>
        <v/>
      </c>
      <c r="K513" s="144" t="str">
        <f>IF(D513=VLOOKUP(C513,Garçons!$D:$E,2,FALSE),"","***")</f>
        <v/>
      </c>
    </row>
    <row r="514" spans="1:11" x14ac:dyDescent="0.25">
      <c r="A514" s="146" t="str">
        <f>'edt_rapport Garçons'!C502</f>
        <v>Samuel</v>
      </c>
      <c r="B514" s="146" t="str">
        <f>'edt_rapport Garçons'!B502</f>
        <v>DURIEZ</v>
      </c>
      <c r="C514" s="144" t="str">
        <f>MID('edt_rapport Garçons'!A502,2,LEN('edt_rapport Garçons'!A502)-1)</f>
        <v>904716</v>
      </c>
      <c r="D514" s="144" t="str">
        <f>VLOOKUP('edt_rapport Garçons'!K502,Clubs!A:B,2,FALSE)</f>
        <v>Danjoutin</v>
      </c>
      <c r="E514" s="144">
        <f>'edt_rapport Garçons'!E502</f>
        <v>844</v>
      </c>
      <c r="F514" s="144">
        <f>YEAR('edt_rapport Garçons'!D502)</f>
        <v>1999</v>
      </c>
      <c r="G514" s="144" t="str">
        <f>SUBSTITUTE(IF('edt_rapport Garçons'!L502=0,"",'edt_rapport Garçons'!L502)," ","")</f>
        <v>2D40E</v>
      </c>
      <c r="H514" s="144" t="b">
        <f>ISNA(VLOOKUP(C514,Garçons!$D:$D,1,FALSE))</f>
        <v>0</v>
      </c>
      <c r="I514" s="144" t="str">
        <f t="shared" ref="I514:I549" si="8">IF(C514=C513,"***","")</f>
        <v/>
      </c>
      <c r="J514" s="144" t="str">
        <f>IF(G514=IF(VLOOKUP(C514,Garçons!$D:$O,12,FALSE)="0","",VLOOKUP(C514,Garçons!$D:$O,12,FALSE)),"","***")</f>
        <v>***</v>
      </c>
      <c r="K514" s="144" t="str">
        <f>IF(D514=VLOOKUP(C514,Garçons!$D:$E,2,FALSE),"","***")</f>
        <v/>
      </c>
    </row>
    <row r="515" spans="1:11" x14ac:dyDescent="0.25">
      <c r="A515" s="146" t="str">
        <f>'edt_rapport Garçons'!C529</f>
        <v>David</v>
      </c>
      <c r="B515" s="146" t="str">
        <f>'edt_rapport Garçons'!B529</f>
        <v>FISCHER</v>
      </c>
      <c r="C515" s="144" t="str">
        <f>MID('edt_rapport Garçons'!A529,2,LEN('edt_rapport Garçons'!A529)-1)</f>
        <v>904728</v>
      </c>
      <c r="D515" s="144" t="str">
        <f>VLOOKUP('edt_rapport Garçons'!K529,Clubs!A:B,2,FALSE)</f>
        <v>Montbouton</v>
      </c>
      <c r="E515" s="144">
        <f>'edt_rapport Garçons'!E529</f>
        <v>509</v>
      </c>
      <c r="F515" s="144">
        <f>YEAR('edt_rapport Garçons'!D529)</f>
        <v>1968</v>
      </c>
      <c r="G515" s="144" t="str">
        <f>SUBSTITUTE(IF('edt_rapport Garçons'!L529=0,"",'edt_rapport Garçons'!L529)," ","")</f>
        <v/>
      </c>
      <c r="H515" s="144" t="b">
        <f>ISNA(VLOOKUP(C515,Garçons!$D:$D,1,FALSE))</f>
        <v>0</v>
      </c>
      <c r="I515" s="144" t="str">
        <f t="shared" si="8"/>
        <v/>
      </c>
      <c r="J515" s="144" t="str">
        <f>IF(G515=IF(VLOOKUP(C515,Garçons!$D:$O,12,FALSE)="0","",VLOOKUP(C515,Garçons!$D:$O,12,FALSE)),"","***")</f>
        <v>***</v>
      </c>
      <c r="K515" s="144" t="str">
        <f>IF(D515=VLOOKUP(C515,Garçons!$D:$E,2,FALSE),"","***")</f>
        <v/>
      </c>
    </row>
    <row r="516" spans="1:11" x14ac:dyDescent="0.25">
      <c r="A516" s="146" t="str">
        <f>'edt_rapport Garçons'!C490</f>
        <v>Marco</v>
      </c>
      <c r="B516" s="146" t="str">
        <f>'edt_rapport Garçons'!B490</f>
        <v>LIBOR</v>
      </c>
      <c r="C516" s="144" t="str">
        <f>MID('edt_rapport Garçons'!A490,2,LEN('edt_rapport Garçons'!A490)-1)</f>
        <v>904731</v>
      </c>
      <c r="D516" s="144" t="str">
        <f>VLOOKUP('edt_rapport Garçons'!K490,Clubs!A:B,2,FALSE)</f>
        <v>Danjoutin</v>
      </c>
      <c r="E516" s="144">
        <f>'edt_rapport Garçons'!E490</f>
        <v>850</v>
      </c>
      <c r="F516" s="144">
        <f>YEAR('edt_rapport Garçons'!D490)</f>
        <v>2004</v>
      </c>
      <c r="G516" s="144" t="str">
        <f>SUBSTITUTE(IF('edt_rapport Garçons'!L490=0,"",'edt_rapport Garçons'!L490)," ","")</f>
        <v>1E20F</v>
      </c>
      <c r="H516" s="144" t="b">
        <f>ISNA(VLOOKUP(C516,Garçons!$D:$D,1,FALSE))</f>
        <v>0</v>
      </c>
      <c r="I516" s="144" t="str">
        <f t="shared" si="8"/>
        <v/>
      </c>
      <c r="J516" s="144" t="str">
        <f>IF(G516=IF(VLOOKUP(C516,Garçons!$D:$O,12,FALSE)="0","",VLOOKUP(C516,Garçons!$D:$O,12,FALSE)),"","***")</f>
        <v>***</v>
      </c>
      <c r="K516" s="144" t="str">
        <f>IF(D516=VLOOKUP(C516,Garçons!$D:$E,2,FALSE),"","***")</f>
        <v/>
      </c>
    </row>
    <row r="517" spans="1:11" x14ac:dyDescent="0.25">
      <c r="A517" s="146" t="str">
        <f>'edt_rapport Garçons'!C491</f>
        <v>Florian</v>
      </c>
      <c r="B517" s="146" t="str">
        <f>'edt_rapport Garçons'!B491</f>
        <v>MICHEL</v>
      </c>
      <c r="C517" s="144" t="str">
        <f>MID('edt_rapport Garçons'!A491,2,LEN('edt_rapport Garçons'!A491)-1)</f>
        <v>904768</v>
      </c>
      <c r="D517" s="144" t="str">
        <f>VLOOKUP('edt_rapport Garçons'!K491,Clubs!A:B,2,FALSE)</f>
        <v>Danjoutin</v>
      </c>
      <c r="E517" s="144">
        <f>'edt_rapport Garçons'!E491</f>
        <v>761</v>
      </c>
      <c r="F517" s="144">
        <f>YEAR('edt_rapport Garçons'!D491)</f>
        <v>2004</v>
      </c>
      <c r="G517" s="144" t="str">
        <f>SUBSTITUTE(IF('edt_rapport Garçons'!L491=0,"",'edt_rapport Garçons'!L491)," ","")</f>
        <v>17F60G</v>
      </c>
      <c r="H517" s="144" t="b">
        <f>ISNA(VLOOKUP(C517,Garçons!$D:$D,1,FALSE))</f>
        <v>0</v>
      </c>
      <c r="I517" s="144" t="str">
        <f t="shared" si="8"/>
        <v/>
      </c>
      <c r="J517" s="144" t="str">
        <f>IF(G517=IF(VLOOKUP(C517,Garçons!$D:$O,12,FALSE)="0","",VLOOKUP(C517,Garçons!$D:$O,12,FALSE)),"","***")</f>
        <v>***</v>
      </c>
      <c r="K517" s="144" t="str">
        <f>IF(D517=VLOOKUP(C517,Garçons!$D:$E,2,FALSE),"","***")</f>
        <v/>
      </c>
    </row>
    <row r="518" spans="1:11" x14ac:dyDescent="0.25">
      <c r="A518" s="146" t="str">
        <f>'edt_rapport Garçons'!C510</f>
        <v>Corentin</v>
      </c>
      <c r="B518" s="146" t="str">
        <f>'edt_rapport Garçons'!B510</f>
        <v>DURUPT</v>
      </c>
      <c r="C518" s="144" t="str">
        <f>MID('edt_rapport Garçons'!A510,2,LEN('edt_rapport Garçons'!A510)-1)</f>
        <v>904808</v>
      </c>
      <c r="D518" s="144" t="str">
        <f>VLOOKUP('edt_rapport Garçons'!K510,Clubs!A:B,2,FALSE)</f>
        <v>Vézelois</v>
      </c>
      <c r="E518" s="144">
        <f>'edt_rapport Garçons'!E510</f>
        <v>757</v>
      </c>
      <c r="F518" s="144">
        <f>YEAR('edt_rapport Garçons'!D510)</f>
        <v>2002</v>
      </c>
      <c r="G518" s="144" t="str">
        <f>SUBSTITUTE(IF('edt_rapport Garçons'!L510=0,"",'edt_rapport Garçons'!L510)," ","")</f>
        <v>1E8F</v>
      </c>
      <c r="H518" s="144" t="b">
        <f>ISNA(VLOOKUP(C518,Garçons!$D:$D,1,FALSE))</f>
        <v>0</v>
      </c>
      <c r="I518" s="144" t="str">
        <f t="shared" si="8"/>
        <v/>
      </c>
      <c r="J518" s="144" t="str">
        <f>IF(G518=IF(VLOOKUP(C518,Garçons!$D:$O,12,FALSE)="0","",VLOOKUP(C518,Garçons!$D:$O,12,FALSE)),"","***")</f>
        <v>***</v>
      </c>
      <c r="K518" s="144" t="str">
        <f>IF(D518=VLOOKUP(C518,Garçons!$D:$E,2,FALSE),"","***")</f>
        <v/>
      </c>
    </row>
    <row r="519" spans="1:11" x14ac:dyDescent="0.25">
      <c r="A519" s="146" t="str">
        <f>'edt_rapport Garçons'!C511</f>
        <v>Evan</v>
      </c>
      <c r="B519" s="146" t="str">
        <f>'edt_rapport Garçons'!B511</f>
        <v>BOURGEOIS</v>
      </c>
      <c r="C519" s="144" t="str">
        <f>MID('edt_rapport Garçons'!A511,2,LEN('edt_rapport Garçons'!A511)-1)</f>
        <v>904874</v>
      </c>
      <c r="D519" s="144" t="str">
        <f>VLOOKUP('edt_rapport Garçons'!K511,Clubs!A:B,2,FALSE)</f>
        <v>Châtenois les Forges</v>
      </c>
      <c r="E519" s="144">
        <f>'edt_rapport Garçons'!E511</f>
        <v>533</v>
      </c>
      <c r="F519" s="144">
        <f>YEAR('edt_rapport Garçons'!D511)</f>
        <v>2004</v>
      </c>
      <c r="G519" s="144" t="str">
        <f>SUBSTITUTE(IF('edt_rapport Garçons'!L511=0,"",'edt_rapport Garçons'!L511)," ","")</f>
        <v/>
      </c>
      <c r="H519" s="144" t="b">
        <f>ISNA(VLOOKUP(C519,Garçons!$D:$D,1,FALSE))</f>
        <v>0</v>
      </c>
      <c r="I519" s="144" t="str">
        <f t="shared" si="8"/>
        <v/>
      </c>
      <c r="J519" s="144" t="str">
        <f>IF(G519=IF(VLOOKUP(C519,Garçons!$D:$O,12,FALSE)="0","",VLOOKUP(C519,Garçons!$D:$O,12,FALSE)),"","***")</f>
        <v>***</v>
      </c>
      <c r="K519" s="144" t="str">
        <f>IF(D519=VLOOKUP(C519,Garçons!$D:$E,2,FALSE),"","***")</f>
        <v/>
      </c>
    </row>
    <row r="520" spans="1:11" x14ac:dyDescent="0.25">
      <c r="A520" s="146" t="str">
        <f>'edt_rapport Garçons'!C493</f>
        <v>Elie</v>
      </c>
      <c r="B520" s="146" t="str">
        <f>'edt_rapport Garçons'!B493</f>
        <v>CAMPARDON</v>
      </c>
      <c r="C520" s="144" t="str">
        <f>MID('edt_rapport Garçons'!A493,2,LEN('edt_rapport Garçons'!A493)-1)</f>
        <v>904911</v>
      </c>
      <c r="D520" s="144" t="str">
        <f>VLOOKUP('edt_rapport Garçons'!K493,Clubs!A:B,2,FALSE)</f>
        <v>Danjoutin</v>
      </c>
      <c r="E520" s="144">
        <f>'edt_rapport Garçons'!E493</f>
        <v>644</v>
      </c>
      <c r="F520" s="144">
        <f>YEAR('edt_rapport Garçons'!D493)</f>
        <v>2003</v>
      </c>
      <c r="G520" s="144" t="str">
        <f>SUBSTITUTE(IF('edt_rapport Garçons'!L493=0,"",'edt_rapport Garçons'!L493)," ","")</f>
        <v>7F15G</v>
      </c>
      <c r="H520" s="144" t="b">
        <f>ISNA(VLOOKUP(C520,Garçons!$D:$D,1,FALSE))</f>
        <v>0</v>
      </c>
      <c r="I520" s="144" t="str">
        <f t="shared" si="8"/>
        <v/>
      </c>
      <c r="J520" s="144" t="str">
        <f>IF(G520=IF(VLOOKUP(C520,Garçons!$D:$O,12,FALSE)="0","",VLOOKUP(C520,Garçons!$D:$O,12,FALSE)),"","***")</f>
        <v>***</v>
      </c>
      <c r="K520" s="144" t="str">
        <f>IF(D520=VLOOKUP(C520,Garçons!$D:$E,2,FALSE),"","***")</f>
        <v/>
      </c>
    </row>
    <row r="521" spans="1:11" x14ac:dyDescent="0.25">
      <c r="A521" s="146" t="str">
        <f>'edt_rapport Garçons'!C522</f>
        <v>Alexis</v>
      </c>
      <c r="B521" s="146" t="str">
        <f>'edt_rapport Garçons'!B522</f>
        <v>ROUGEOL</v>
      </c>
      <c r="C521" s="144" t="str">
        <f>MID('edt_rapport Garçons'!A522,2,LEN('edt_rapport Garçons'!A522)-1)</f>
        <v>904949</v>
      </c>
      <c r="D521" s="144" t="str">
        <f>VLOOKUP('edt_rapport Garçons'!K522,Clubs!A:B,2,FALSE)</f>
        <v>Montbouton</v>
      </c>
      <c r="E521" s="144">
        <f>'edt_rapport Garçons'!E522</f>
        <v>536</v>
      </c>
      <c r="F521" s="144">
        <f>YEAR('edt_rapport Garçons'!D522)</f>
        <v>2006</v>
      </c>
      <c r="G521" s="144" t="str">
        <f>SUBSTITUTE(IF('edt_rapport Garçons'!L522=0,"",'edt_rapport Garçons'!L522)," ","")</f>
        <v>11G80H</v>
      </c>
      <c r="H521" s="144" t="b">
        <f>ISNA(VLOOKUP(C521,Garçons!$D:$D,1,FALSE))</f>
        <v>0</v>
      </c>
      <c r="I521" s="144" t="str">
        <f t="shared" si="8"/>
        <v/>
      </c>
      <c r="J521" s="144" t="str">
        <f>IF(G521=IF(VLOOKUP(C521,Garçons!$D:$O,12,FALSE)="0","",VLOOKUP(C521,Garçons!$D:$O,12,FALSE)),"","***")</f>
        <v>***</v>
      </c>
      <c r="K521" s="144" t="str">
        <f>IF(D521=VLOOKUP(C521,Garçons!$D:$E,2,FALSE),"","***")</f>
        <v/>
      </c>
    </row>
    <row r="522" spans="1:11" x14ac:dyDescent="0.25">
      <c r="A522" s="146" t="str">
        <f>'edt_rapport Garçons'!C509</f>
        <v>Lubin</v>
      </c>
      <c r="B522" s="146" t="str">
        <f>'edt_rapport Garçons'!B509</f>
        <v>SEIGNOLE</v>
      </c>
      <c r="C522" s="144" t="str">
        <f>MID('edt_rapport Garçons'!A509,2,LEN('edt_rapport Garçons'!A509)-1)</f>
        <v>904955</v>
      </c>
      <c r="D522" s="144" t="str">
        <f>VLOOKUP('edt_rapport Garçons'!K509,Clubs!A:B,2,FALSE)</f>
        <v>Vézelois</v>
      </c>
      <c r="E522" s="144">
        <f>'edt_rapport Garçons'!E509</f>
        <v>711</v>
      </c>
      <c r="F522" s="144">
        <f>YEAR('edt_rapport Garçons'!D509)</f>
        <v>2003</v>
      </c>
      <c r="G522" s="144" t="str">
        <f>SUBSTITUTE(IF('edt_rapport Garçons'!L509=0,"",'edt_rapport Garçons'!L509)," ","")</f>
        <v>2F25G</v>
      </c>
      <c r="H522" s="144" t="b">
        <f>ISNA(VLOOKUP(C522,Garçons!$D:$D,1,FALSE))</f>
        <v>0</v>
      </c>
      <c r="I522" s="144" t="str">
        <f t="shared" si="8"/>
        <v/>
      </c>
      <c r="J522" s="144" t="str">
        <f>IF(G522=IF(VLOOKUP(C522,Garçons!$D:$O,12,FALSE)="0","",VLOOKUP(C522,Garçons!$D:$O,12,FALSE)),"","***")</f>
        <v>***</v>
      </c>
      <c r="K522" s="144" t="str">
        <f>IF(D522=VLOOKUP(C522,Garçons!$D:$E,2,FALSE),"","***")</f>
        <v/>
      </c>
    </row>
    <row r="523" spans="1:11" x14ac:dyDescent="0.25">
      <c r="A523" s="146" t="str">
        <f>'edt_rapport Garçons'!C520</f>
        <v>Loevan</v>
      </c>
      <c r="B523" s="146" t="str">
        <f>'edt_rapport Garçons'!B520</f>
        <v>GUEGUEN</v>
      </c>
      <c r="C523" s="144" t="str">
        <f>MID('edt_rapport Garçons'!A520,2,LEN('edt_rapport Garçons'!A520)-1)</f>
        <v>904959</v>
      </c>
      <c r="D523" s="144" t="str">
        <f>VLOOKUP('edt_rapport Garçons'!K520,Clubs!A:B,2,FALSE)</f>
        <v>Lacollonge</v>
      </c>
      <c r="E523" s="144">
        <f>'edt_rapport Garçons'!E520</f>
        <v>517</v>
      </c>
      <c r="F523" s="144">
        <f>YEAR('edt_rapport Garçons'!D520)</f>
        <v>2008</v>
      </c>
      <c r="G523" s="144" t="str">
        <f>SUBSTITUTE(IF('edt_rapport Garçons'!L520=0,"",'edt_rapport Garçons'!L520)," ","")</f>
        <v>40H</v>
      </c>
      <c r="H523" s="144" t="b">
        <f>ISNA(VLOOKUP(C523,Garçons!$D:$D,1,FALSE))</f>
        <v>0</v>
      </c>
      <c r="I523" s="144" t="str">
        <f t="shared" si="8"/>
        <v/>
      </c>
      <c r="J523" s="144" t="str">
        <f>IF(G523=IF(VLOOKUP(C523,Garçons!$D:$O,12,FALSE)="0","",VLOOKUP(C523,Garçons!$D:$O,12,FALSE)),"","***")</f>
        <v>***</v>
      </c>
      <c r="K523" s="144" t="str">
        <f>IF(D523=VLOOKUP(C523,Garçons!$D:$E,2,FALSE),"","***")</f>
        <v/>
      </c>
    </row>
    <row r="524" spans="1:11" x14ac:dyDescent="0.25">
      <c r="A524" s="146" t="str">
        <f>'edt_rapport Garçons'!C531</f>
        <v>Nolhan</v>
      </c>
      <c r="B524" s="146" t="str">
        <f>'edt_rapport Garçons'!B531</f>
        <v>BILYJ</v>
      </c>
      <c r="C524" s="144" t="str">
        <f>MID('edt_rapport Garçons'!A531,2,LEN('edt_rapport Garçons'!A531)-1)</f>
        <v>904998</v>
      </c>
      <c r="D524" s="144" t="str">
        <f>VLOOKUP('edt_rapport Garçons'!K531,Clubs!A:B,2,FALSE)</f>
        <v>Belfort Froideval</v>
      </c>
      <c r="E524" s="144">
        <f>'edt_rapport Garçons'!E531</f>
        <v>500</v>
      </c>
      <c r="F524" s="144">
        <f>YEAR('edt_rapport Garçons'!D531)</f>
        <v>2005</v>
      </c>
      <c r="G524" s="144" t="str">
        <f>SUBSTITUTE(IF('edt_rapport Garçons'!L531=0,"",'edt_rapport Garçons'!L531)," ","")</f>
        <v/>
      </c>
      <c r="H524" s="144" t="b">
        <f>ISNA(VLOOKUP(C524,Garçons!$D:$D,1,FALSE))</f>
        <v>0</v>
      </c>
      <c r="I524" s="144" t="str">
        <f t="shared" si="8"/>
        <v/>
      </c>
      <c r="J524" s="144" t="str">
        <f>IF(G524=IF(VLOOKUP(C524,Garçons!$D:$O,12,FALSE)="0","",VLOOKUP(C524,Garçons!$D:$O,12,FALSE)),"","***")</f>
        <v>***</v>
      </c>
      <c r="K524" s="144" t="str">
        <f>IF(D524=VLOOKUP(C524,Garçons!$D:$E,2,FALSE),"","***")</f>
        <v/>
      </c>
    </row>
    <row r="525" spans="1:11" x14ac:dyDescent="0.25">
      <c r="A525" s="146" t="str">
        <f>'edt_rapport Garçons'!C549</f>
        <v>Pascal</v>
      </c>
      <c r="B525" s="146" t="str">
        <f>'edt_rapport Garçons'!B549</f>
        <v>DEMOUGEOT</v>
      </c>
      <c r="C525" s="144" t="str">
        <f>MID('edt_rapport Garçons'!A549,2,LEN('edt_rapport Garçons'!A549)-1)</f>
        <v>905028</v>
      </c>
      <c r="D525" s="144" t="str">
        <f>VLOOKUP('edt_rapport Garçons'!K549,Clubs!A:B,2,FALSE)</f>
        <v>Valdoie</v>
      </c>
      <c r="E525" s="144">
        <f>'edt_rapport Garçons'!E549</f>
        <v>500</v>
      </c>
      <c r="F525" s="144">
        <f>YEAR('edt_rapport Garçons'!D549)</f>
        <v>1963</v>
      </c>
      <c r="G525" s="144" t="str">
        <f>SUBSTITUTE(IF('edt_rapport Garçons'!L549=0,"",'edt_rapport Garçons'!L549)," ","")</f>
        <v/>
      </c>
      <c r="H525" s="144" t="b">
        <f>ISNA(VLOOKUP(C525,Garçons!$D:$D,1,FALSE))</f>
        <v>0</v>
      </c>
      <c r="I525" s="144" t="str">
        <f t="shared" si="8"/>
        <v/>
      </c>
      <c r="J525" s="144" t="str">
        <f>IF(G525=IF(VLOOKUP(C525,Garçons!$D:$O,12,FALSE)="0","",VLOOKUP(C525,Garçons!$D:$O,12,FALSE)),"","***")</f>
        <v>***</v>
      </c>
      <c r="K525" s="144" t="str">
        <f>IF(D525=VLOOKUP(C525,Garçons!$D:$E,2,FALSE),"","***")</f>
        <v/>
      </c>
    </row>
    <row r="526" spans="1:11" x14ac:dyDescent="0.25">
      <c r="A526" s="146" t="str">
        <f>'edt_rapport Garçons'!C526</f>
        <v>Thibault</v>
      </c>
      <c r="B526" s="146" t="str">
        <f>'edt_rapport Garçons'!B526</f>
        <v>ALFRED</v>
      </c>
      <c r="C526" s="144" t="str">
        <f>MID('edt_rapport Garçons'!A526,2,LEN('edt_rapport Garçons'!A526)-1)</f>
        <v>905043</v>
      </c>
      <c r="D526" s="144" t="str">
        <f>VLOOKUP('edt_rapport Garçons'!K526,Clubs!A:B,2,FALSE)</f>
        <v>Montbouton</v>
      </c>
      <c r="E526" s="144">
        <f>'edt_rapport Garçons'!E526</f>
        <v>522</v>
      </c>
      <c r="F526" s="144">
        <f>YEAR('edt_rapport Garçons'!D526)</f>
        <v>2001</v>
      </c>
      <c r="G526" s="144" t="str">
        <f>SUBSTITUTE(IF('edt_rapport Garçons'!L526=0,"",'edt_rapport Garçons'!L526)," ","")</f>
        <v>10F</v>
      </c>
      <c r="H526" s="144" t="b">
        <f>ISNA(VLOOKUP(C526,Garçons!$D:$D,1,FALSE))</f>
        <v>0</v>
      </c>
      <c r="I526" s="144" t="str">
        <f t="shared" si="8"/>
        <v/>
      </c>
      <c r="J526" s="144" t="str">
        <f>IF(G526=IF(VLOOKUP(C526,Garçons!$D:$O,12,FALSE)="0","",VLOOKUP(C526,Garçons!$D:$O,12,FALSE)),"","***")</f>
        <v>***</v>
      </c>
      <c r="K526" s="144" t="str">
        <f>IF(D526=VLOOKUP(C526,Garçons!$D:$E,2,FALSE),"","***")</f>
        <v/>
      </c>
    </row>
    <row r="527" spans="1:11" x14ac:dyDescent="0.25">
      <c r="A527" s="146" t="str">
        <f>'edt_rapport Garçons'!C508</f>
        <v>Valentin</v>
      </c>
      <c r="B527" s="146" t="str">
        <f>'edt_rapport Garçons'!B508</f>
        <v>MARANZANA</v>
      </c>
      <c r="C527" s="144" t="str">
        <f>MID('edt_rapport Garçons'!A508,2,LEN('edt_rapport Garçons'!A508)-1)</f>
        <v>905066</v>
      </c>
      <c r="D527" s="144" t="str">
        <f>VLOOKUP('edt_rapport Garçons'!K508,Clubs!A:B,2,FALSE)</f>
        <v>Bourogne</v>
      </c>
      <c r="E527" s="144">
        <f>'edt_rapport Garçons'!E508</f>
        <v>711</v>
      </c>
      <c r="F527" s="144">
        <f>YEAR('edt_rapport Garçons'!D508)</f>
        <v>2000</v>
      </c>
      <c r="G527" s="144" t="str">
        <f>SUBSTITUTE(IF('edt_rapport Garçons'!L508=0,"",'edt_rapport Garçons'!L508)," ","")</f>
        <v>90F</v>
      </c>
      <c r="H527" s="144" t="b">
        <f>ISNA(VLOOKUP(C527,Garçons!$D:$D,1,FALSE))</f>
        <v>0</v>
      </c>
      <c r="I527" s="144" t="str">
        <f t="shared" si="8"/>
        <v/>
      </c>
      <c r="J527" s="144" t="str">
        <f>IF(G527=IF(VLOOKUP(C527,Garçons!$D:$O,12,FALSE)="0","",VLOOKUP(C527,Garçons!$D:$O,12,FALSE)),"","***")</f>
        <v>***</v>
      </c>
      <c r="K527" s="144" t="str">
        <f>IF(D527=VLOOKUP(C527,Garçons!$D:$E,2,FALSE),"","***")</f>
        <v/>
      </c>
    </row>
    <row r="528" spans="1:11" x14ac:dyDescent="0.25">
      <c r="A528" s="146" t="str">
        <f>'edt_rapport Garçons'!C545</f>
        <v>Eric</v>
      </c>
      <c r="B528" s="146" t="str">
        <f>'edt_rapport Garçons'!B545</f>
        <v>PELTIER</v>
      </c>
      <c r="C528" s="144" t="str">
        <f>MID('edt_rapport Garçons'!A545,2,LEN('edt_rapport Garçons'!A545)-1)</f>
        <v>905080</v>
      </c>
      <c r="D528" s="144" t="str">
        <f>VLOOKUP('edt_rapport Garçons'!K545,Clubs!A:B,2,FALSE)</f>
        <v>Giromagny</v>
      </c>
      <c r="E528" s="144">
        <f>'edt_rapport Garçons'!E545</f>
        <v>645</v>
      </c>
      <c r="F528" s="144">
        <f>YEAR('edt_rapport Garçons'!D545)</f>
        <v>1970</v>
      </c>
      <c r="G528" s="144" t="str">
        <f>SUBSTITUTE(IF('edt_rapport Garçons'!L545=0,"",'edt_rapport Garçons'!L545)," ","")</f>
        <v/>
      </c>
      <c r="H528" s="144" t="b">
        <f>ISNA(VLOOKUP(C528,Garçons!$D:$D,1,FALSE))</f>
        <v>0</v>
      </c>
      <c r="I528" s="144" t="str">
        <f t="shared" si="8"/>
        <v/>
      </c>
      <c r="J528" s="144" t="str">
        <f>IF(G528=IF(VLOOKUP(C528,Garçons!$D:$O,12,FALSE)="0","",VLOOKUP(C528,Garçons!$D:$O,12,FALSE)),"","***")</f>
        <v>***</v>
      </c>
      <c r="K528" s="144" t="str">
        <f>IF(D528=VLOOKUP(C528,Garçons!$D:$E,2,FALSE),"","***")</f>
        <v/>
      </c>
    </row>
    <row r="529" spans="1:11" x14ac:dyDescent="0.25">
      <c r="A529" s="146" t="str">
        <f>'edt_rapport Garçons'!C507</f>
        <v>Romano</v>
      </c>
      <c r="B529" s="146" t="str">
        <f>'edt_rapport Garçons'!B507</f>
        <v>LUCHINI</v>
      </c>
      <c r="C529" s="144" t="str">
        <f>MID('edt_rapport Garçons'!A507,2,LEN('edt_rapport Garçons'!A507)-1)</f>
        <v>905083</v>
      </c>
      <c r="D529" s="144" t="str">
        <f>VLOOKUP('edt_rapport Garçons'!K507,Clubs!A:B,2,FALSE)</f>
        <v>Bourogne</v>
      </c>
      <c r="E529" s="144">
        <f>'edt_rapport Garçons'!E507</f>
        <v>636</v>
      </c>
      <c r="F529" s="144">
        <f>YEAR('edt_rapport Garçons'!D507)</f>
        <v>2000</v>
      </c>
      <c r="G529" s="144" t="str">
        <f>SUBSTITUTE(IF('edt_rapport Garçons'!L507=0,"",'edt_rapport Garçons'!L507)," ","")</f>
        <v>4E69F</v>
      </c>
      <c r="H529" s="144" t="b">
        <f>ISNA(VLOOKUP(C529,Garçons!$D:$D,1,FALSE))</f>
        <v>0</v>
      </c>
      <c r="I529" s="144" t="str">
        <f t="shared" si="8"/>
        <v/>
      </c>
      <c r="J529" s="144" t="str">
        <f>IF(G529=IF(VLOOKUP(C529,Garçons!$D:$O,12,FALSE)="0","",VLOOKUP(C529,Garçons!$D:$O,12,FALSE)),"","***")</f>
        <v>***</v>
      </c>
      <c r="K529" s="144" t="str">
        <f>IF(D529=VLOOKUP(C529,Garçons!$D:$E,2,FALSE),"","***")</f>
        <v/>
      </c>
    </row>
    <row r="530" spans="1:11" x14ac:dyDescent="0.25">
      <c r="A530" s="146" t="str">
        <f>'edt_rapport Garçons'!C524</f>
        <v>Gabriel</v>
      </c>
      <c r="B530" s="146" t="str">
        <f>'edt_rapport Garçons'!B524</f>
        <v>FETU--FENNETEAU</v>
      </c>
      <c r="C530" s="144" t="str">
        <f>MID('edt_rapport Garçons'!A524,2,LEN('edt_rapport Garçons'!A524)-1)</f>
        <v>905094</v>
      </c>
      <c r="D530" s="144" t="str">
        <f>VLOOKUP('edt_rapport Garçons'!K524,Clubs!A:B,2,FALSE)</f>
        <v>Montbouton</v>
      </c>
      <c r="E530" s="144">
        <f>'edt_rapport Garçons'!E524</f>
        <v>564</v>
      </c>
      <c r="F530" s="144">
        <f>YEAR('edt_rapport Garçons'!D524)</f>
        <v>2003</v>
      </c>
      <c r="G530" s="144" t="str">
        <f>SUBSTITUTE(IF('edt_rapport Garçons'!L524=0,"",'edt_rapport Garçons'!L524)," ","")</f>
        <v>30G</v>
      </c>
      <c r="H530" s="144" t="b">
        <f>ISNA(VLOOKUP(C530,Garçons!$D:$D,1,FALSE))</f>
        <v>0</v>
      </c>
      <c r="I530" s="144" t="str">
        <f t="shared" si="8"/>
        <v/>
      </c>
      <c r="J530" s="144" t="str">
        <f>IF(G530=IF(VLOOKUP(C530,Garçons!$D:$O,12,FALSE)="0","",VLOOKUP(C530,Garçons!$D:$O,12,FALSE)),"","***")</f>
        <v>***</v>
      </c>
      <c r="K530" s="144" t="str">
        <f>IF(D530=VLOOKUP(C530,Garçons!$D:$E,2,FALSE),"","***")</f>
        <v/>
      </c>
    </row>
    <row r="531" spans="1:11" x14ac:dyDescent="0.25">
      <c r="A531" s="146" t="str">
        <f>'edt_rapport Garçons'!C499</f>
        <v>Theo</v>
      </c>
      <c r="B531" s="146" t="str">
        <f>'edt_rapport Garçons'!B499</f>
        <v>CAMPARDON</v>
      </c>
      <c r="C531" s="144" t="str">
        <f>MID('edt_rapport Garçons'!A499,2,LEN('edt_rapport Garçons'!A499)-1)</f>
        <v>905246</v>
      </c>
      <c r="D531" s="144" t="str">
        <f>VLOOKUP('edt_rapport Garçons'!K499,Clubs!A:B,2,FALSE)</f>
        <v>Danjoutin</v>
      </c>
      <c r="E531" s="144">
        <f>'edt_rapport Garçons'!E499</f>
        <v>597</v>
      </c>
      <c r="F531" s="144">
        <f>YEAR('edt_rapport Garçons'!D499)</f>
        <v>2000</v>
      </c>
      <c r="G531" s="144" t="str">
        <f>SUBSTITUTE(IF('edt_rapport Garçons'!L499=0,"",'edt_rapport Garçons'!L499)," ","")</f>
        <v>48F</v>
      </c>
      <c r="H531" s="144" t="b">
        <f>ISNA(VLOOKUP(C531,Garçons!$D:$D,1,FALSE))</f>
        <v>0</v>
      </c>
      <c r="I531" s="144" t="str">
        <f t="shared" si="8"/>
        <v/>
      </c>
      <c r="J531" s="144" t="str">
        <f>IF(G531=IF(VLOOKUP(C531,Garçons!$D:$O,12,FALSE)="0","",VLOOKUP(C531,Garçons!$D:$O,12,FALSE)),"","***")</f>
        <v>***</v>
      </c>
      <c r="K531" s="144" t="str">
        <f>IF(D531=VLOOKUP(C531,Garçons!$D:$E,2,FALSE),"","***")</f>
        <v/>
      </c>
    </row>
    <row r="532" spans="1:11" x14ac:dyDescent="0.25">
      <c r="A532" s="146" t="str">
        <f>'edt_rapport Garçons'!C494</f>
        <v>Mael</v>
      </c>
      <c r="B532" s="146" t="str">
        <f>'edt_rapport Garçons'!B494</f>
        <v>CLEMENCE</v>
      </c>
      <c r="C532" s="144" t="str">
        <f>MID('edt_rapport Garçons'!A494,2,LEN('edt_rapport Garçons'!A494)-1)</f>
        <v>905253</v>
      </c>
      <c r="D532" s="144" t="str">
        <f>VLOOKUP('edt_rapport Garçons'!K494,Clubs!A:B,2,FALSE)</f>
        <v>Danjoutin</v>
      </c>
      <c r="E532" s="144">
        <f>'edt_rapport Garçons'!E494</f>
        <v>543</v>
      </c>
      <c r="F532" s="144">
        <f>YEAR('edt_rapport Garçons'!D494)</f>
        <v>2003</v>
      </c>
      <c r="G532" s="144" t="str">
        <f>SUBSTITUTE(IF('edt_rapport Garçons'!L494=0,"",'edt_rapport Garçons'!L494)," ","")</f>
        <v>80G80H</v>
      </c>
      <c r="H532" s="144" t="b">
        <f>ISNA(VLOOKUP(C532,Garçons!$D:$D,1,FALSE))</f>
        <v>0</v>
      </c>
      <c r="I532" s="144" t="str">
        <f t="shared" si="8"/>
        <v/>
      </c>
      <c r="J532" s="144" t="str">
        <f>IF(G532=IF(VLOOKUP(C532,Garçons!$D:$O,12,FALSE)="0","",VLOOKUP(C532,Garçons!$D:$O,12,FALSE)),"","***")</f>
        <v>***</v>
      </c>
      <c r="K532" s="144" t="str">
        <f>IF(D532=VLOOKUP(C532,Garçons!$D:$E,2,FALSE),"","***")</f>
        <v/>
      </c>
    </row>
    <row r="533" spans="1:11" x14ac:dyDescent="0.25">
      <c r="A533" s="146" t="str">
        <f>'edt_rapport Garçons'!C486</f>
        <v>Remi</v>
      </c>
      <c r="B533" s="146" t="str">
        <f>'edt_rapport Garçons'!B486</f>
        <v>CLEMENCE</v>
      </c>
      <c r="C533" s="144" t="str">
        <f>MID('edt_rapport Garçons'!A486,2,LEN('edt_rapport Garçons'!A486)-1)</f>
        <v>905254</v>
      </c>
      <c r="D533" s="144" t="str">
        <f>VLOOKUP('edt_rapport Garçons'!K486,Clubs!A:B,2,FALSE)</f>
        <v>Danjoutin</v>
      </c>
      <c r="E533" s="144">
        <f>'edt_rapport Garçons'!E486</f>
        <v>500</v>
      </c>
      <c r="F533" s="144">
        <f>YEAR('edt_rapport Garçons'!D486)</f>
        <v>2008</v>
      </c>
      <c r="G533" s="144" t="str">
        <f>SUBSTITUTE(IF('edt_rapport Garçons'!L486=0,"",'edt_rapport Garçons'!L486)," ","")</f>
        <v/>
      </c>
      <c r="H533" s="144" t="b">
        <f>ISNA(VLOOKUP(C533,Garçons!$D:$D,1,FALSE))</f>
        <v>0</v>
      </c>
      <c r="I533" s="144" t="str">
        <f t="shared" si="8"/>
        <v/>
      </c>
      <c r="J533" s="144" t="str">
        <f>IF(G533=IF(VLOOKUP(C533,Garçons!$D:$O,12,FALSE)="0","",VLOOKUP(C533,Garçons!$D:$O,12,FALSE)),"","***")</f>
        <v>***</v>
      </c>
      <c r="K533" s="144" t="str">
        <f>IF(D533=VLOOKUP(C533,Garçons!$D:$E,2,FALSE),"","***")</f>
        <v/>
      </c>
    </row>
    <row r="534" spans="1:11" x14ac:dyDescent="0.25">
      <c r="A534" s="146" t="str">
        <f>'edt_rapport Garçons'!C487</f>
        <v>Quentin</v>
      </c>
      <c r="B534" s="146" t="str">
        <f>'edt_rapport Garçons'!B487</f>
        <v>MILLET</v>
      </c>
      <c r="C534" s="144" t="str">
        <f>MID('edt_rapport Garçons'!A487,2,LEN('edt_rapport Garçons'!A487)-1)</f>
        <v>905314</v>
      </c>
      <c r="D534" s="144" t="str">
        <f>VLOOKUP('edt_rapport Garçons'!K487,Clubs!A:B,2,FALSE)</f>
        <v>Danjoutin</v>
      </c>
      <c r="E534" s="144">
        <f>'edt_rapport Garçons'!E487</f>
        <v>500</v>
      </c>
      <c r="F534" s="144">
        <f>YEAR('edt_rapport Garçons'!D487)</f>
        <v>2008</v>
      </c>
      <c r="G534" s="144" t="str">
        <f>SUBSTITUTE(IF('edt_rapport Garçons'!L487=0,"",'edt_rapport Garçons'!L487)," ","")</f>
        <v/>
      </c>
      <c r="H534" s="144" t="b">
        <f>ISNA(VLOOKUP(C534,Garçons!$D:$D,1,FALSE))</f>
        <v>0</v>
      </c>
      <c r="I534" s="144" t="str">
        <f t="shared" si="8"/>
        <v/>
      </c>
      <c r="J534" s="144" t="str">
        <f>IF(G534=IF(VLOOKUP(C534,Garçons!$D:$O,12,FALSE)="0","",VLOOKUP(C534,Garçons!$D:$O,12,FALSE)),"","***")</f>
        <v>***</v>
      </c>
      <c r="K534" s="144" t="str">
        <f>IF(D534=VLOOKUP(C534,Garçons!$D:$E,2,FALSE),"","***")</f>
        <v/>
      </c>
    </row>
    <row r="535" spans="1:11" x14ac:dyDescent="0.25">
      <c r="A535" s="146" t="str">
        <f>'edt_rapport Garçons'!C530</f>
        <v>Tilyan</v>
      </c>
      <c r="B535" s="146" t="str">
        <f>'edt_rapport Garçons'!B530</f>
        <v>GARRET</v>
      </c>
      <c r="C535" s="144" t="str">
        <f>MID('edt_rapport Garçons'!A530,2,LEN('edt_rapport Garçons'!A530)-1)</f>
        <v>905316</v>
      </c>
      <c r="D535" s="144" t="str">
        <f>VLOOKUP('edt_rapport Garçons'!K530,Clubs!A:B,2,FALSE)</f>
        <v>Belfort Froideval</v>
      </c>
      <c r="E535" s="144">
        <f>'edt_rapport Garçons'!E530</f>
        <v>500</v>
      </c>
      <c r="F535" s="144">
        <f>YEAR('edt_rapport Garçons'!D530)</f>
        <v>2007</v>
      </c>
      <c r="G535" s="144" t="str">
        <f>SUBSTITUTE(IF('edt_rapport Garçons'!L530=0,"",'edt_rapport Garçons'!L530)," ","")</f>
        <v/>
      </c>
      <c r="H535" s="144" t="b">
        <f>ISNA(VLOOKUP(C535,Garçons!$D:$D,1,FALSE))</f>
        <v>0</v>
      </c>
      <c r="I535" s="144" t="str">
        <f t="shared" si="8"/>
        <v/>
      </c>
      <c r="J535" s="144" t="str">
        <f>IF(G535=IF(VLOOKUP(C535,Garçons!$D:$O,12,FALSE)="0","",VLOOKUP(C535,Garçons!$D:$O,12,FALSE)),"","***")</f>
        <v>***</v>
      </c>
      <c r="K535" s="144" t="str">
        <f>IF(D535=VLOOKUP(C535,Garçons!$D:$E,2,FALSE),"","***")</f>
        <v/>
      </c>
    </row>
    <row r="536" spans="1:11" x14ac:dyDescent="0.25">
      <c r="A536" s="146" t="str">
        <f>'edt_rapport Garçons'!C544</f>
        <v>Cédric</v>
      </c>
      <c r="B536" s="146" t="str">
        <f>'edt_rapport Garçons'!B544</f>
        <v>LEFOULON</v>
      </c>
      <c r="C536" s="144" t="str">
        <f>MID('edt_rapport Garçons'!A544,2,LEN('edt_rapport Garçons'!A544)-1)</f>
        <v>905318</v>
      </c>
      <c r="D536" s="144" t="str">
        <f>VLOOKUP('edt_rapport Garçons'!K544,Clubs!A:B,2,FALSE)</f>
        <v>Giromagny</v>
      </c>
      <c r="E536" s="144">
        <f>'edt_rapport Garçons'!E544</f>
        <v>508</v>
      </c>
      <c r="F536" s="144">
        <f>YEAR('edt_rapport Garçons'!D544)</f>
        <v>1982</v>
      </c>
      <c r="G536" s="144" t="str">
        <f>SUBSTITUTE(IF('edt_rapport Garçons'!L544=0,"",'edt_rapport Garçons'!L544)," ","")</f>
        <v/>
      </c>
      <c r="H536" s="144" t="b">
        <f>ISNA(VLOOKUP(C536,Garçons!$D:$D,1,FALSE))</f>
        <v>0</v>
      </c>
      <c r="I536" s="144" t="str">
        <f t="shared" si="8"/>
        <v/>
      </c>
      <c r="J536" s="144" t="str">
        <f>IF(G536=IF(VLOOKUP(C536,Garçons!$D:$O,12,FALSE)="0","",VLOOKUP(C536,Garçons!$D:$O,12,FALSE)),"","***")</f>
        <v>***</v>
      </c>
      <c r="K536" s="144" t="str">
        <f>IF(D536=VLOOKUP(C536,Garçons!$D:$E,2,FALSE),"","***")</f>
        <v/>
      </c>
    </row>
    <row r="537" spans="1:11" x14ac:dyDescent="0.25">
      <c r="A537" s="146" t="str">
        <f>'edt_rapport Garçons'!C532</f>
        <v>Nawfel</v>
      </c>
      <c r="B537" s="146" t="str">
        <f>'edt_rapport Garçons'!B532</f>
        <v>EL ABDELLAOUI</v>
      </c>
      <c r="C537" s="144" t="str">
        <f>MID('edt_rapport Garçons'!A532,2,LEN('edt_rapport Garçons'!A532)-1)</f>
        <v>905328</v>
      </c>
      <c r="D537" s="144" t="str">
        <f>VLOOKUP('edt_rapport Garçons'!K532,Clubs!A:B,2,FALSE)</f>
        <v>Belfort Froideval</v>
      </c>
      <c r="E537" s="144">
        <f>'edt_rapport Garçons'!E532</f>
        <v>583</v>
      </c>
      <c r="F537" s="144">
        <f>YEAR('edt_rapport Garçons'!D532)</f>
        <v>2001</v>
      </c>
      <c r="G537" s="144" t="str">
        <f>SUBSTITUTE(IF('edt_rapport Garçons'!L532=0,"",'edt_rapport Garçons'!L532)," ","")</f>
        <v/>
      </c>
      <c r="H537" s="144" t="b">
        <f>ISNA(VLOOKUP(C537,Garçons!$D:$D,1,FALSE))</f>
        <v>0</v>
      </c>
      <c r="I537" s="144" t="str">
        <f t="shared" si="8"/>
        <v/>
      </c>
      <c r="J537" s="144" t="str">
        <f>IF(G537=IF(VLOOKUP(C537,Garçons!$D:$O,12,FALSE)="0","",VLOOKUP(C537,Garçons!$D:$O,12,FALSE)),"","***")</f>
        <v/>
      </c>
      <c r="K537" s="144" t="str">
        <f>IF(D537=VLOOKUP(C537,Garçons!$D:$E,2,FALSE),"","***")</f>
        <v/>
      </c>
    </row>
    <row r="538" spans="1:11" x14ac:dyDescent="0.25">
      <c r="A538" s="146" t="str">
        <f>'edt_rapport Garçons'!C525</f>
        <v>Théo</v>
      </c>
      <c r="B538" s="146" t="str">
        <f>'edt_rapport Garçons'!B525</f>
        <v>HARTMANN-SERRIERE</v>
      </c>
      <c r="C538" s="144" t="str">
        <f>MID('edt_rapport Garçons'!A525,2,LEN('edt_rapport Garçons'!A525)-1)</f>
        <v>905337</v>
      </c>
      <c r="D538" s="144" t="str">
        <f>VLOOKUP('edt_rapport Garçons'!K525,Clubs!A:B,2,FALSE)</f>
        <v>Montbouton</v>
      </c>
      <c r="E538" s="144">
        <f>'edt_rapport Garçons'!E525</f>
        <v>500</v>
      </c>
      <c r="F538" s="144">
        <f>YEAR('edt_rapport Garçons'!D525)</f>
        <v>2002</v>
      </c>
      <c r="G538" s="144" t="str">
        <f>SUBSTITUTE(IF('edt_rapport Garçons'!L525=0,"",'edt_rapport Garçons'!L525)," ","")</f>
        <v>38G21H</v>
      </c>
      <c r="H538" s="144" t="b">
        <f>ISNA(VLOOKUP(C538,Garçons!$D:$D,1,FALSE))</f>
        <v>0</v>
      </c>
      <c r="I538" s="144" t="str">
        <f t="shared" si="8"/>
        <v/>
      </c>
      <c r="J538" s="144" t="str">
        <f>IF(G538=IF(VLOOKUP(C538,Garçons!$D:$O,12,FALSE)="0","",VLOOKUP(C538,Garçons!$D:$O,12,FALSE)),"","***")</f>
        <v>***</v>
      </c>
      <c r="K538" s="144" t="str">
        <f>IF(D538=VLOOKUP(C538,Garçons!$D:$E,2,FALSE),"","***")</f>
        <v/>
      </c>
    </row>
    <row r="539" spans="1:11" x14ac:dyDescent="0.25">
      <c r="A539" s="146" t="str">
        <f>'edt_rapport Garçons'!C521</f>
        <v>Adrien</v>
      </c>
      <c r="B539" s="146" t="str">
        <f>'edt_rapport Garçons'!B521</f>
        <v>HARTMANN-SERRIERE</v>
      </c>
      <c r="C539" s="144" t="str">
        <f>MID('edt_rapport Garçons'!A521,2,LEN('edt_rapport Garçons'!A521)-1)</f>
        <v>905338</v>
      </c>
      <c r="D539" s="144" t="str">
        <f>VLOOKUP('edt_rapport Garçons'!K521,Clubs!A:B,2,FALSE)</f>
        <v>Montbouton</v>
      </c>
      <c r="E539" s="144">
        <f>'edt_rapport Garçons'!E521</f>
        <v>593</v>
      </c>
      <c r="F539" s="144">
        <f>YEAR('edt_rapport Garçons'!D521)</f>
        <v>2006</v>
      </c>
      <c r="G539" s="144" t="str">
        <f>SUBSTITUTE(IF('edt_rapport Garçons'!L521=0,"",'edt_rapport Garçons'!L521)," ","")</f>
        <v>6G85H</v>
      </c>
      <c r="H539" s="144" t="b">
        <f>ISNA(VLOOKUP(C539,Garçons!$D:$D,1,FALSE))</f>
        <v>0</v>
      </c>
      <c r="I539" s="144" t="str">
        <f t="shared" si="8"/>
        <v/>
      </c>
      <c r="J539" s="144" t="str">
        <f>IF(G539=IF(VLOOKUP(C539,Garçons!$D:$O,12,FALSE)="0","",VLOOKUP(C539,Garçons!$D:$O,12,FALSE)),"","***")</f>
        <v>***</v>
      </c>
      <c r="K539" s="144" t="str">
        <f>IF(D539=VLOOKUP(C539,Garçons!$D:$E,2,FALSE),"","***")</f>
        <v/>
      </c>
    </row>
    <row r="540" spans="1:11" x14ac:dyDescent="0.25">
      <c r="A540" s="146" t="str">
        <f>'edt_rapport Garçons'!C516</f>
        <v>Luca</v>
      </c>
      <c r="B540" s="146" t="str">
        <f>'edt_rapport Garçons'!B516</f>
        <v>STEULLET</v>
      </c>
      <c r="C540" s="144" t="str">
        <f>MID('edt_rapport Garçons'!A516,2,LEN('edt_rapport Garçons'!A516)-1)</f>
        <v>905363</v>
      </c>
      <c r="D540" s="144" t="str">
        <f>VLOOKUP('edt_rapport Garçons'!K516,Clubs!A:B,2,FALSE)</f>
        <v>Châtenois les Forges</v>
      </c>
      <c r="E540" s="144">
        <f>'edt_rapport Garçons'!E516</f>
        <v>1448</v>
      </c>
      <c r="F540" s="144">
        <f>YEAR('edt_rapport Garçons'!D516)</f>
        <v>1993</v>
      </c>
      <c r="G540" s="144" t="str">
        <f>SUBSTITUTE(IF('edt_rapport Garçons'!L516=0,"",'edt_rapport Garçons'!L516)," ","")</f>
        <v>1C30D</v>
      </c>
      <c r="H540" s="144" t="b">
        <f>ISNA(VLOOKUP(C540,Garçons!$D:$D,1,FALSE))</f>
        <v>0</v>
      </c>
      <c r="I540" s="144" t="str">
        <f t="shared" si="8"/>
        <v/>
      </c>
      <c r="J540" s="144" t="str">
        <f>IF(G540=IF(VLOOKUP(C540,Garçons!$D:$O,12,FALSE)="0","",VLOOKUP(C540,Garçons!$D:$O,12,FALSE)),"","***")</f>
        <v>***</v>
      </c>
      <c r="K540" s="144" t="str">
        <f>IF(D540=VLOOKUP(C540,Garçons!$D:$E,2,FALSE),"","***")</f>
        <v/>
      </c>
    </row>
    <row r="541" spans="1:11" x14ac:dyDescent="0.25">
      <c r="A541" s="146" t="str">
        <f>'edt_rapport Garçons'!C523</f>
        <v>Maxime</v>
      </c>
      <c r="B541" s="146" t="str">
        <f>'edt_rapport Garçons'!B523</f>
        <v>DEFACHE</v>
      </c>
      <c r="C541" s="144" t="str">
        <f>MID('edt_rapport Garçons'!A523,2,LEN('edt_rapport Garçons'!A523)-1)</f>
        <v>905409</v>
      </c>
      <c r="D541" s="144" t="str">
        <f>VLOOKUP('edt_rapport Garçons'!K523,Clubs!A:B,2,FALSE)</f>
        <v>Montbouton</v>
      </c>
      <c r="E541" s="144">
        <f>'edt_rapport Garçons'!E523</f>
        <v>500</v>
      </c>
      <c r="F541" s="144">
        <f>YEAR('edt_rapport Garçons'!D523)</f>
        <v>2004</v>
      </c>
      <c r="G541" s="144" t="str">
        <f>SUBSTITUTE(IF('edt_rapport Garçons'!L523=0,"",'edt_rapport Garçons'!L523)," ","")</f>
        <v>12G20H</v>
      </c>
      <c r="H541" s="144" t="b">
        <f>ISNA(VLOOKUP(C541,Garçons!$D:$D,1,FALSE))</f>
        <v>0</v>
      </c>
      <c r="I541" s="144" t="str">
        <f t="shared" si="8"/>
        <v/>
      </c>
      <c r="J541" s="144" t="str">
        <f>IF(G541=IF(VLOOKUP(C541,Garçons!$D:$O,12,FALSE)="0","",VLOOKUP(C541,Garçons!$D:$O,12,FALSE)),"","***")</f>
        <v>***</v>
      </c>
      <c r="K541" s="144" t="str">
        <f>IF(D541=VLOOKUP(C541,Garçons!$D:$E,2,FALSE),"","***")</f>
        <v/>
      </c>
    </row>
    <row r="542" spans="1:11" x14ac:dyDescent="0.25">
      <c r="A542" s="146" t="str">
        <f>'edt_rapport Garçons'!C528</f>
        <v>Eric</v>
      </c>
      <c r="B542" s="146" t="str">
        <f>'edt_rapport Garçons'!B528</f>
        <v>BEROLDY</v>
      </c>
      <c r="C542" s="144" t="str">
        <f>MID('edt_rapport Garçons'!A528,2,LEN('edt_rapport Garçons'!A528)-1)</f>
        <v>905484</v>
      </c>
      <c r="D542" s="144" t="str">
        <f>VLOOKUP('edt_rapport Garçons'!K528,Clubs!A:B,2,FALSE)</f>
        <v>Montbouton</v>
      </c>
      <c r="E542" s="144">
        <f>'edt_rapport Garçons'!E528</f>
        <v>500</v>
      </c>
      <c r="F542" s="144">
        <f>YEAR('edt_rapport Garçons'!D528)</f>
        <v>1966</v>
      </c>
      <c r="G542" s="144" t="str">
        <f>SUBSTITUTE(IF('edt_rapport Garçons'!L528=0,"",'edt_rapport Garçons'!L528)," ","")</f>
        <v/>
      </c>
      <c r="H542" s="144" t="b">
        <f>ISNA(VLOOKUP(C542,Garçons!$D:$D,1,FALSE))</f>
        <v>0</v>
      </c>
      <c r="I542" s="144" t="str">
        <f t="shared" si="8"/>
        <v/>
      </c>
      <c r="J542" s="144" t="str">
        <f>IF(G542=IF(VLOOKUP(C542,Garçons!$D:$O,12,FALSE)="0","",VLOOKUP(C542,Garçons!$D:$O,12,FALSE)),"","***")</f>
        <v>***</v>
      </c>
      <c r="K542" s="144" t="str">
        <f>IF(D542=VLOOKUP(C542,Garçons!$D:$E,2,FALSE),"","***")</f>
        <v/>
      </c>
    </row>
    <row r="543" spans="1:11" x14ac:dyDescent="0.25">
      <c r="A543" s="146" t="str">
        <f>'edt_rapport Garçons'!C488</f>
        <v>Titouan</v>
      </c>
      <c r="B543" s="146" t="str">
        <f>'edt_rapport Garçons'!B488</f>
        <v>LICENZIATO</v>
      </c>
      <c r="C543" s="144" t="str">
        <f>MID('edt_rapport Garçons'!A488,2,LEN('edt_rapport Garçons'!A488)-1)</f>
        <v>905542</v>
      </c>
      <c r="D543" s="144" t="str">
        <f>VLOOKUP('edt_rapport Garçons'!K488,Clubs!A:B,2,FALSE)</f>
        <v>Danjoutin</v>
      </c>
      <c r="E543" s="144">
        <f>'edt_rapport Garçons'!E488</f>
        <v>500</v>
      </c>
      <c r="F543" s="144">
        <f>YEAR('edt_rapport Garçons'!D488)</f>
        <v>2006</v>
      </c>
      <c r="G543" s="144" t="str">
        <f>SUBSTITUTE(IF('edt_rapport Garçons'!L488=0,"",'edt_rapport Garçons'!L488)," ","")</f>
        <v/>
      </c>
      <c r="H543" s="144" t="b">
        <f>ISNA(VLOOKUP(C543,Garçons!$D:$D,1,FALSE))</f>
        <v>0</v>
      </c>
      <c r="I543" s="144" t="str">
        <f t="shared" si="8"/>
        <v/>
      </c>
      <c r="J543" s="144" t="str">
        <f>IF(G543=IF(VLOOKUP(C543,Garçons!$D:$O,12,FALSE)="0","",VLOOKUP(C543,Garçons!$D:$O,12,FALSE)),"","***")</f>
        <v>***</v>
      </c>
      <c r="K543" s="144" t="str">
        <f>IF(D543=VLOOKUP(C543,Garçons!$D:$E,2,FALSE),"","***")</f>
        <v/>
      </c>
    </row>
    <row r="544" spans="1:11" x14ac:dyDescent="0.25">
      <c r="A544" s="146" t="str">
        <f>'edt_rapport Garçons'!C496</f>
        <v>Tom</v>
      </c>
      <c r="B544" s="146" t="str">
        <f>'edt_rapport Garçons'!B496</f>
        <v>MADELRIEUX</v>
      </c>
      <c r="C544" s="144" t="str">
        <f>MID('edt_rapport Garçons'!A496,2,LEN('edt_rapport Garçons'!A496)-1)</f>
        <v>905551</v>
      </c>
      <c r="D544" s="144" t="str">
        <f>VLOOKUP('edt_rapport Garçons'!K496,Clubs!A:B,2,FALSE)</f>
        <v>Danjoutin</v>
      </c>
      <c r="E544" s="144">
        <f>'edt_rapport Garçons'!E496</f>
        <v>500</v>
      </c>
      <c r="F544" s="144">
        <f>YEAR('edt_rapport Garçons'!D496)</f>
        <v>2003</v>
      </c>
      <c r="G544" s="144" t="str">
        <f>SUBSTITUTE(IF('edt_rapport Garçons'!L496=0,"",'edt_rapport Garçons'!L496)," ","")</f>
        <v/>
      </c>
      <c r="H544" s="144" t="b">
        <f>ISNA(VLOOKUP(C544,Garçons!$D:$D,1,FALSE))</f>
        <v>0</v>
      </c>
      <c r="I544" s="144" t="str">
        <f t="shared" si="8"/>
        <v/>
      </c>
      <c r="J544" s="144" t="str">
        <f>IF(G544=IF(VLOOKUP(C544,Garçons!$D:$O,12,FALSE)="0","",VLOOKUP(C544,Garçons!$D:$O,12,FALSE)),"","***")</f>
        <v>***</v>
      </c>
      <c r="K544" s="144" t="str">
        <f>IF(D544=VLOOKUP(C544,Garçons!$D:$E,2,FALSE),"","***")</f>
        <v/>
      </c>
    </row>
    <row r="545" spans="1:11" x14ac:dyDescent="0.25">
      <c r="A545" s="146" t="str">
        <f>'edt_rapport Garçons'!C548</f>
        <v>Laurent</v>
      </c>
      <c r="B545" s="146" t="str">
        <f>'edt_rapport Garçons'!B548</f>
        <v>BUSCAYLET</v>
      </c>
      <c r="C545" s="144" t="str">
        <f>MID('edt_rapport Garçons'!A548,2,LEN('edt_rapport Garçons'!A548)-1)</f>
        <v>905556</v>
      </c>
      <c r="D545" s="144" t="str">
        <f>VLOOKUP('edt_rapport Garçons'!K548,Clubs!A:B,2,FALSE)</f>
        <v>Valdoie</v>
      </c>
      <c r="E545" s="144">
        <f>'edt_rapport Garçons'!E548</f>
        <v>500</v>
      </c>
      <c r="F545" s="144">
        <f>YEAR('edt_rapport Garçons'!D548)</f>
        <v>1964</v>
      </c>
      <c r="G545" s="144" t="str">
        <f>SUBSTITUTE(IF('edt_rapport Garçons'!L548=0,"",'edt_rapport Garçons'!L548)," ","")</f>
        <v/>
      </c>
      <c r="H545" s="144" t="b">
        <f>ISNA(VLOOKUP(C545,Garçons!$D:$D,1,FALSE))</f>
        <v>0</v>
      </c>
      <c r="I545" s="144" t="str">
        <f t="shared" si="8"/>
        <v/>
      </c>
      <c r="J545" s="144" t="str">
        <f>IF(G545=IF(VLOOKUP(C545,Garçons!$D:$O,12,FALSE)="0","",VLOOKUP(C545,Garçons!$D:$O,12,FALSE)),"","***")</f>
        <v>***</v>
      </c>
      <c r="K545" s="144" t="str">
        <f>IF(D545=VLOOKUP(C545,Garçons!$D:$E,2,FALSE),"","***")</f>
        <v/>
      </c>
    </row>
    <row r="546" spans="1:11" x14ac:dyDescent="0.25">
      <c r="A546" s="146" t="str">
        <f>'edt_rapport Garçons'!C515</f>
        <v>Christophe</v>
      </c>
      <c r="B546" s="146" t="str">
        <f>'edt_rapport Garçons'!B515</f>
        <v>COURBERAND</v>
      </c>
      <c r="C546" s="144" t="str">
        <f>MID('edt_rapport Garçons'!A515,2,LEN('edt_rapport Garçons'!A515)-1)</f>
        <v>90757</v>
      </c>
      <c r="D546" s="144" t="str">
        <f>VLOOKUP('edt_rapport Garçons'!K515,Clubs!A:B,2,FALSE)</f>
        <v>Châtenois les Forges</v>
      </c>
      <c r="E546" s="144">
        <f>'edt_rapport Garçons'!E515</f>
        <v>1500</v>
      </c>
      <c r="F546" s="144">
        <f>YEAR('edt_rapport Garçons'!D515)</f>
        <v>1977</v>
      </c>
      <c r="G546" s="144" t="str">
        <f>SUBSTITUTE(IF('edt_rapport Garçons'!L515=0,"",'edt_rapport Garçons'!L515)," ","")</f>
        <v>1B6C</v>
      </c>
      <c r="H546" s="144" t="b">
        <f>ISNA(VLOOKUP(C546,Garçons!$D:$D,1,FALSE))</f>
        <v>0</v>
      </c>
      <c r="I546" s="144" t="str">
        <f t="shared" si="8"/>
        <v/>
      </c>
      <c r="J546" s="144" t="str">
        <f>IF(G546=IF(VLOOKUP(C546,Garçons!$D:$O,12,FALSE)="0","",VLOOKUP(C546,Garçons!$D:$O,12,FALSE)),"","***")</f>
        <v>***</v>
      </c>
      <c r="K546" s="144" t="str">
        <f>IF(D546=VLOOKUP(C546,Garçons!$D:$E,2,FALSE),"","***")</f>
        <v/>
      </c>
    </row>
    <row r="547" spans="1:11" x14ac:dyDescent="0.25">
      <c r="A547" s="146" t="str">
        <f>'edt_rapport Garçons'!C546</f>
        <v>Thomas</v>
      </c>
      <c r="B547" s="146" t="str">
        <f>'edt_rapport Garçons'!B546</f>
        <v>PHULPIN</v>
      </c>
      <c r="C547" s="144" t="str">
        <f>MID('edt_rapport Garçons'!A546,2,LEN('edt_rapport Garçons'!A546)-1)</f>
        <v>9131903</v>
      </c>
      <c r="D547" s="144" t="str">
        <f>VLOOKUP('edt_rapport Garçons'!K546,Clubs!A:B,2,FALSE)</f>
        <v>Valdoie</v>
      </c>
      <c r="E547" s="144">
        <f>'edt_rapport Garçons'!E546</f>
        <v>893</v>
      </c>
      <c r="F547" s="144">
        <f>YEAR('edt_rapport Garçons'!D546)</f>
        <v>1994</v>
      </c>
      <c r="G547" s="144" t="str">
        <f>SUBSTITUTE(IF('edt_rapport Garçons'!L546=0,"",'edt_rapport Garçons'!L546)," ","")</f>
        <v>8E10F</v>
      </c>
      <c r="H547" s="144" t="b">
        <f>ISNA(VLOOKUP(C547,Garçons!$D:$D,1,FALSE))</f>
        <v>0</v>
      </c>
      <c r="I547" s="144" t="str">
        <f t="shared" si="8"/>
        <v/>
      </c>
      <c r="J547" s="144" t="str">
        <f>IF(G547=IF(VLOOKUP(C547,Garçons!$D:$O,12,FALSE)="0","",VLOOKUP(C547,Garçons!$D:$O,12,FALSE)),"","***")</f>
        <v>***</v>
      </c>
      <c r="K547" s="144" t="str">
        <f>IF(D547=VLOOKUP(C547,Garçons!$D:$E,2,FALSE),"","***")</f>
        <v/>
      </c>
    </row>
    <row r="548" spans="1:11" x14ac:dyDescent="0.25">
      <c r="A548" s="146" t="str">
        <f>'edt_rapport Garçons'!C141</f>
        <v>Thibaut</v>
      </c>
      <c r="B548" s="146" t="str">
        <f>'edt_rapport Garçons'!B141</f>
        <v>THORE</v>
      </c>
      <c r="C548" s="144" t="str">
        <f>MID('edt_rapport Garçons'!A141,2,LEN('edt_rapport Garçons'!A141)-1)</f>
        <v>9511610</v>
      </c>
      <c r="D548" s="144" t="str">
        <f>VLOOKUP('edt_rapport Garçons'!K141,Clubs!A:B,2,FALSE)</f>
        <v>Valdahon</v>
      </c>
      <c r="E548" s="144">
        <f>'edt_rapport Garçons'!E141</f>
        <v>1666</v>
      </c>
      <c r="F548" s="144">
        <f>YEAR('edt_rapport Garçons'!D141)</f>
        <v>1987</v>
      </c>
      <c r="G548" s="144" t="str">
        <f>SUBSTITUTE(IF('edt_rapport Garçons'!L141=0,"",'edt_rapport Garçons'!L141)," ","")</f>
        <v>1B27C</v>
      </c>
      <c r="H548" s="144" t="b">
        <f>ISNA(VLOOKUP(C548,Garçons!$D:$D,1,FALSE))</f>
        <v>0</v>
      </c>
      <c r="I548" s="144" t="str">
        <f t="shared" si="8"/>
        <v/>
      </c>
      <c r="J548" s="144" t="str">
        <f>IF(G548=IF(VLOOKUP(C548,Garçons!$D:$O,12,FALSE)="0","",VLOOKUP(C548,Garçons!$D:$O,12,FALSE)),"","***")</f>
        <v>***</v>
      </c>
      <c r="K548" s="144" t="str">
        <f>IF(D548=VLOOKUP(C548,Garçons!$D:$E,2,FALSE),"","***")</f>
        <v/>
      </c>
    </row>
    <row r="549" spans="1:11" x14ac:dyDescent="0.25">
      <c r="A549" s="146" t="str">
        <f>'edt_rapport Garçons'!C187</f>
        <v>Sylvain</v>
      </c>
      <c r="B549" s="146" t="str">
        <f>'edt_rapport Garçons'!B187</f>
        <v>COLOMBIN</v>
      </c>
      <c r="C549" s="144" t="str">
        <f>MID('edt_rapport Garçons'!A187,2,LEN('edt_rapport Garçons'!A187)-1)</f>
        <v>9A980</v>
      </c>
      <c r="D549" s="144" t="str">
        <f>VLOOKUP('edt_rapport Garçons'!K187,Clubs!A:B,2,FALSE)</f>
        <v>Les Auxons</v>
      </c>
      <c r="E549" s="144">
        <f>'edt_rapport Garçons'!E187</f>
        <v>665</v>
      </c>
      <c r="F549" s="144">
        <f>YEAR('edt_rapport Garçons'!D187)</f>
        <v>1964</v>
      </c>
      <c r="G549" s="144" t="str">
        <f>SUBSTITUTE(IF('edt_rapport Garçons'!L187=0,"",'edt_rapport Garçons'!L187)," ","")</f>
        <v>5E</v>
      </c>
      <c r="H549" s="144" t="b">
        <f>ISNA(VLOOKUP(C549,Garçons!$D:$D,1,FALSE))</f>
        <v>0</v>
      </c>
      <c r="I549" s="144" t="str">
        <f t="shared" si="8"/>
        <v/>
      </c>
      <c r="J549" s="144" t="str">
        <f>IF(G549=IF(VLOOKUP(C549,Garçons!$D:$O,12,FALSE)="0","",VLOOKUP(C549,Garçons!$D:$O,12,FALSE)),"","***")</f>
        <v>***</v>
      </c>
      <c r="K549" s="144" t="str">
        <f>IF(D549=VLOOKUP(C549,Garçons!$D:$E,2,FALSE),"","***")</f>
        <v/>
      </c>
    </row>
  </sheetData>
  <sortState ref="A2:K440">
    <sortCondition descending="1" ref="H2:H440"/>
    <sortCondition ref="C2:C440"/>
  </sortState>
  <customSheetViews>
    <customSheetView guid="{463E170A-BC43-40FC-B560-85BBAB7B6F04}" state="hidden">
      <pane ySplit="1" topLeftCell="A2" activePane="bottomLeft" state="frozen"/>
      <selection pane="bottomLeft" activeCell="J169" sqref="J16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workbookViewId="0">
      <selection activeCell="AD2" sqref="AD2"/>
    </sheetView>
  </sheetViews>
  <sheetFormatPr baseColWidth="10" defaultRowHeight="12.75" x14ac:dyDescent="0.2"/>
  <cols>
    <col min="1" max="1" width="12.28515625" customWidth="1"/>
    <col min="2" max="2" width="25.28515625" customWidth="1"/>
    <col min="3" max="3" width="14.28515625" customWidth="1"/>
    <col min="4" max="4" width="13.5703125" customWidth="1"/>
    <col min="5" max="8" width="12.28515625" customWidth="1"/>
    <col min="9" max="9" width="12.7109375" customWidth="1"/>
    <col min="10" max="10" width="19" customWidth="1"/>
    <col min="11" max="11" width="25.28515625" customWidth="1"/>
    <col min="12" max="12" width="24" customWidth="1"/>
    <col min="13" max="13" width="19" customWidth="1"/>
    <col min="14" max="14" width="19.28515625" customWidth="1"/>
  </cols>
  <sheetData>
    <row r="1" spans="1:14" ht="20.100000000000001" customHeight="1" thickBot="1" x14ac:dyDescent="0.25">
      <c r="A1" s="156" t="s">
        <v>2328</v>
      </c>
      <c r="B1" s="156" t="s">
        <v>1</v>
      </c>
      <c r="C1" s="156" t="s">
        <v>2327</v>
      </c>
      <c r="D1" s="156" t="s">
        <v>2326</v>
      </c>
      <c r="E1" s="156" t="s">
        <v>2325</v>
      </c>
      <c r="F1" s="156" t="s">
        <v>2324</v>
      </c>
      <c r="G1" s="156" t="s">
        <v>2323</v>
      </c>
      <c r="H1" s="156" t="s">
        <v>2322</v>
      </c>
      <c r="I1" s="156" t="s">
        <v>2321</v>
      </c>
      <c r="J1" s="156" t="s">
        <v>2320</v>
      </c>
      <c r="K1" s="156" t="s">
        <v>2319</v>
      </c>
      <c r="L1" s="156" t="s">
        <v>2318</v>
      </c>
      <c r="M1" s="156" t="s">
        <v>2317</v>
      </c>
      <c r="N1" s="157" t="s">
        <v>2316</v>
      </c>
    </row>
    <row r="2" spans="1:14" ht="14.1" customHeight="1" thickBot="1" x14ac:dyDescent="0.25">
      <c r="A2" s="158" t="s">
        <v>2395</v>
      </c>
      <c r="B2" s="156" t="s">
        <v>162</v>
      </c>
      <c r="C2" s="156" t="s">
        <v>513</v>
      </c>
      <c r="D2" s="159">
        <v>38584</v>
      </c>
      <c r="E2" s="158">
        <v>534</v>
      </c>
      <c r="F2" s="156" t="s">
        <v>18</v>
      </c>
      <c r="G2" s="156">
        <v>-11</v>
      </c>
      <c r="H2" s="159">
        <v>42259</v>
      </c>
      <c r="I2" s="156" t="s">
        <v>1854</v>
      </c>
      <c r="J2" s="158" t="s">
        <v>2306</v>
      </c>
      <c r="K2" s="156" t="s">
        <v>2305</v>
      </c>
      <c r="L2" s="156" t="s">
        <v>2394</v>
      </c>
      <c r="M2" s="157" t="s">
        <v>1851</v>
      </c>
      <c r="N2" s="160">
        <v>42263</v>
      </c>
    </row>
    <row r="3" spans="1:14" ht="14.1" customHeight="1" thickBot="1" x14ac:dyDescent="0.25">
      <c r="A3" s="158" t="s">
        <v>3563</v>
      </c>
      <c r="B3" s="156" t="s">
        <v>167</v>
      </c>
      <c r="C3" s="156" t="s">
        <v>512</v>
      </c>
      <c r="D3" s="159">
        <v>38552</v>
      </c>
      <c r="E3" s="158">
        <v>500</v>
      </c>
      <c r="F3" s="156" t="s">
        <v>18</v>
      </c>
      <c r="G3" s="156">
        <v>-11</v>
      </c>
      <c r="H3" s="159">
        <v>42279</v>
      </c>
      <c r="I3" s="156" t="s">
        <v>1854</v>
      </c>
      <c r="J3" s="158" t="s">
        <v>2306</v>
      </c>
      <c r="K3" s="156" t="s">
        <v>2305</v>
      </c>
      <c r="L3" s="156" t="s">
        <v>2883</v>
      </c>
      <c r="M3" s="157" t="s">
        <v>1851</v>
      </c>
      <c r="N3" s="160">
        <v>42279</v>
      </c>
    </row>
    <row r="4" spans="1:14" ht="15" customHeight="1" thickBot="1" x14ac:dyDescent="0.25">
      <c r="A4" s="158" t="s">
        <v>3043</v>
      </c>
      <c r="B4" s="156" t="s">
        <v>292</v>
      </c>
      <c r="C4" s="156" t="s">
        <v>291</v>
      </c>
      <c r="D4" s="159">
        <v>38078</v>
      </c>
      <c r="E4" s="158">
        <v>500</v>
      </c>
      <c r="F4" s="156" t="s">
        <v>15</v>
      </c>
      <c r="G4" s="156">
        <v>-12</v>
      </c>
      <c r="H4" s="159">
        <v>42271</v>
      </c>
      <c r="I4" s="156" t="s">
        <v>1854</v>
      </c>
      <c r="J4" s="158" t="s">
        <v>2306</v>
      </c>
      <c r="K4" s="156" t="s">
        <v>2305</v>
      </c>
      <c r="L4" s="156" t="s">
        <v>2881</v>
      </c>
      <c r="M4" s="157" t="s">
        <v>1851</v>
      </c>
      <c r="N4" s="160">
        <v>42271</v>
      </c>
    </row>
    <row r="5" spans="1:14" ht="14.1" customHeight="1" thickBot="1" x14ac:dyDescent="0.25">
      <c r="A5" s="158" t="s">
        <v>2393</v>
      </c>
      <c r="B5" s="156" t="s">
        <v>2392</v>
      </c>
      <c r="C5" s="156" t="s">
        <v>524</v>
      </c>
      <c r="D5" s="159">
        <v>35826</v>
      </c>
      <c r="E5" s="158">
        <v>1317</v>
      </c>
      <c r="F5" s="156" t="s">
        <v>22</v>
      </c>
      <c r="G5" s="156">
        <v>-18</v>
      </c>
      <c r="H5" s="159">
        <v>42259</v>
      </c>
      <c r="I5" s="156" t="s">
        <v>1854</v>
      </c>
      <c r="J5" s="158" t="s">
        <v>2306</v>
      </c>
      <c r="K5" s="156" t="s">
        <v>2305</v>
      </c>
      <c r="L5" s="156" t="s">
        <v>2391</v>
      </c>
      <c r="M5" s="157" t="s">
        <v>1851</v>
      </c>
      <c r="N5" s="160">
        <v>42263</v>
      </c>
    </row>
    <row r="6" spans="1:14" ht="14.1" customHeight="1" thickBot="1" x14ac:dyDescent="0.25">
      <c r="A6" s="158" t="s">
        <v>2863</v>
      </c>
      <c r="B6" s="156" t="s">
        <v>505</v>
      </c>
      <c r="C6" s="156" t="s">
        <v>504</v>
      </c>
      <c r="D6" s="159">
        <v>34913</v>
      </c>
      <c r="E6" s="158">
        <v>1061</v>
      </c>
      <c r="F6" s="156" t="s">
        <v>6</v>
      </c>
      <c r="G6" s="156">
        <v>-21</v>
      </c>
      <c r="H6" s="159">
        <v>42263</v>
      </c>
      <c r="I6" s="156" t="s">
        <v>1854</v>
      </c>
      <c r="J6" s="158" t="s">
        <v>2306</v>
      </c>
      <c r="K6" s="156" t="s">
        <v>2305</v>
      </c>
      <c r="L6" s="156" t="s">
        <v>2864</v>
      </c>
      <c r="M6" s="157" t="s">
        <v>1851</v>
      </c>
      <c r="N6" s="160">
        <v>42267</v>
      </c>
    </row>
    <row r="7" spans="1:14" ht="14.1" customHeight="1" thickBot="1" x14ac:dyDescent="0.25">
      <c r="A7" s="158" t="s">
        <v>3044</v>
      </c>
      <c r="B7" s="156" t="s">
        <v>3045</v>
      </c>
      <c r="C7" s="156" t="s">
        <v>2377</v>
      </c>
      <c r="D7" s="159">
        <v>39228</v>
      </c>
      <c r="E7" s="158">
        <v>500</v>
      </c>
      <c r="F7" s="156" t="s">
        <v>40</v>
      </c>
      <c r="G7" s="156">
        <v>-11</v>
      </c>
      <c r="H7" s="159">
        <v>42270</v>
      </c>
      <c r="I7" s="156" t="s">
        <v>1854</v>
      </c>
      <c r="J7" s="158" t="s">
        <v>2914</v>
      </c>
      <c r="K7" s="156" t="s">
        <v>2915</v>
      </c>
      <c r="L7" s="161"/>
      <c r="M7" s="157" t="s">
        <v>1851</v>
      </c>
      <c r="N7" s="160">
        <v>42270</v>
      </c>
    </row>
    <row r="8" spans="1:14" ht="15" customHeight="1" thickBot="1" x14ac:dyDescent="0.25">
      <c r="A8" s="158" t="s">
        <v>2390</v>
      </c>
      <c r="B8" s="156" t="s">
        <v>511</v>
      </c>
      <c r="C8" s="156" t="s">
        <v>510</v>
      </c>
      <c r="D8" s="159">
        <v>38160</v>
      </c>
      <c r="E8" s="158">
        <v>588</v>
      </c>
      <c r="F8" s="156" t="s">
        <v>15</v>
      </c>
      <c r="G8" s="156">
        <v>-12</v>
      </c>
      <c r="H8" s="159">
        <v>42262</v>
      </c>
      <c r="I8" s="156" t="s">
        <v>1854</v>
      </c>
      <c r="J8" s="158" t="s">
        <v>2299</v>
      </c>
      <c r="K8" s="156" t="s">
        <v>2298</v>
      </c>
      <c r="L8" s="156" t="s">
        <v>2389</v>
      </c>
      <c r="M8" s="157" t="s">
        <v>1851</v>
      </c>
      <c r="N8" s="160">
        <v>42262</v>
      </c>
    </row>
    <row r="9" spans="1:14" ht="14.1" customHeight="1" thickBot="1" x14ac:dyDescent="0.25">
      <c r="A9" s="158" t="s">
        <v>2388</v>
      </c>
      <c r="B9" s="156" t="s">
        <v>526</v>
      </c>
      <c r="C9" s="156" t="s">
        <v>525</v>
      </c>
      <c r="D9" s="159">
        <v>35927</v>
      </c>
      <c r="E9" s="158">
        <v>907</v>
      </c>
      <c r="F9" s="156" t="s">
        <v>22</v>
      </c>
      <c r="G9" s="156">
        <v>-18</v>
      </c>
      <c r="H9" s="159">
        <v>42251</v>
      </c>
      <c r="I9" s="156" t="s">
        <v>1854</v>
      </c>
      <c r="J9" s="158" t="s">
        <v>2241</v>
      </c>
      <c r="K9" s="156" t="s">
        <v>2240</v>
      </c>
      <c r="L9" s="156" t="s">
        <v>2387</v>
      </c>
      <c r="M9" s="157" t="s">
        <v>1851</v>
      </c>
      <c r="N9" s="160">
        <v>42251</v>
      </c>
    </row>
    <row r="10" spans="1:14" ht="14.1" customHeight="1" thickBot="1" x14ac:dyDescent="0.25">
      <c r="A10" s="158" t="s">
        <v>2386</v>
      </c>
      <c r="B10" s="156" t="s">
        <v>2270</v>
      </c>
      <c r="C10" s="156" t="s">
        <v>2385</v>
      </c>
      <c r="D10" s="159">
        <v>28085</v>
      </c>
      <c r="E10" s="158">
        <v>868</v>
      </c>
      <c r="F10" s="156" t="s">
        <v>6</v>
      </c>
      <c r="G10" s="156">
        <v>-40</v>
      </c>
      <c r="H10" s="159">
        <v>42245</v>
      </c>
      <c r="I10" s="156" t="s">
        <v>1854</v>
      </c>
      <c r="J10" s="158" t="s">
        <v>2241</v>
      </c>
      <c r="K10" s="156" t="s">
        <v>2240</v>
      </c>
      <c r="L10" s="161"/>
      <c r="M10" s="157" t="s">
        <v>1851</v>
      </c>
      <c r="N10" s="160">
        <v>42248</v>
      </c>
    </row>
    <row r="11" spans="1:14" ht="15" customHeight="1" thickBot="1" x14ac:dyDescent="0.25">
      <c r="A11" s="158" t="s">
        <v>2384</v>
      </c>
      <c r="B11" s="156" t="s">
        <v>509</v>
      </c>
      <c r="C11" s="156" t="s">
        <v>502</v>
      </c>
      <c r="D11" s="159">
        <v>27538</v>
      </c>
      <c r="E11" s="158">
        <v>801</v>
      </c>
      <c r="F11" s="156" t="s">
        <v>8</v>
      </c>
      <c r="G11" s="156">
        <v>-50</v>
      </c>
      <c r="H11" s="159">
        <v>42249</v>
      </c>
      <c r="I11" s="156" t="s">
        <v>1854</v>
      </c>
      <c r="J11" s="158" t="s">
        <v>2241</v>
      </c>
      <c r="K11" s="156" t="s">
        <v>2240</v>
      </c>
      <c r="L11" s="156" t="s">
        <v>2383</v>
      </c>
      <c r="M11" s="157" t="s">
        <v>1851</v>
      </c>
      <c r="N11" s="160">
        <v>42254</v>
      </c>
    </row>
    <row r="12" spans="1:14" ht="14.1" customHeight="1" thickBot="1" x14ac:dyDescent="0.25">
      <c r="A12" s="158" t="s">
        <v>3564</v>
      </c>
      <c r="B12" s="156" t="s">
        <v>3176</v>
      </c>
      <c r="C12" s="156" t="s">
        <v>527</v>
      </c>
      <c r="D12" s="159">
        <v>38325</v>
      </c>
      <c r="E12" s="158">
        <v>500</v>
      </c>
      <c r="F12" s="156" t="s">
        <v>15</v>
      </c>
      <c r="G12" s="156">
        <v>-12</v>
      </c>
      <c r="H12" s="159">
        <v>42272</v>
      </c>
      <c r="I12" s="156" t="s">
        <v>1854</v>
      </c>
      <c r="J12" s="158" t="s">
        <v>2200</v>
      </c>
      <c r="K12" s="156" t="s">
        <v>2199</v>
      </c>
      <c r="L12" s="161"/>
      <c r="M12" s="157" t="s">
        <v>1851</v>
      </c>
      <c r="N12" s="160">
        <v>42280</v>
      </c>
    </row>
    <row r="13" spans="1:14" ht="14.1" customHeight="1" thickBot="1" x14ac:dyDescent="0.25">
      <c r="A13" s="158" t="s">
        <v>2382</v>
      </c>
      <c r="B13" s="156" t="s">
        <v>528</v>
      </c>
      <c r="C13" s="156" t="s">
        <v>527</v>
      </c>
      <c r="D13" s="159">
        <v>36272</v>
      </c>
      <c r="E13" s="158">
        <v>780</v>
      </c>
      <c r="F13" s="156" t="s">
        <v>21</v>
      </c>
      <c r="G13" s="156">
        <v>-17</v>
      </c>
      <c r="H13" s="159">
        <v>42217</v>
      </c>
      <c r="I13" s="156" t="s">
        <v>1854</v>
      </c>
      <c r="J13" s="158" t="s">
        <v>2200</v>
      </c>
      <c r="K13" s="156" t="s">
        <v>2199</v>
      </c>
      <c r="L13" s="156" t="s">
        <v>2381</v>
      </c>
      <c r="M13" s="157" t="s">
        <v>1851</v>
      </c>
      <c r="N13" s="160">
        <v>42257</v>
      </c>
    </row>
    <row r="14" spans="1:14" ht="14.1" customHeight="1" thickBot="1" x14ac:dyDescent="0.25">
      <c r="A14" s="158" t="s">
        <v>2380</v>
      </c>
      <c r="B14" s="156" t="s">
        <v>508</v>
      </c>
      <c r="C14" s="156" t="s">
        <v>507</v>
      </c>
      <c r="D14" s="159">
        <v>30283</v>
      </c>
      <c r="E14" s="158">
        <v>797</v>
      </c>
      <c r="F14" s="156" t="s">
        <v>6</v>
      </c>
      <c r="G14" s="156">
        <v>-40</v>
      </c>
      <c r="H14" s="159">
        <v>42225</v>
      </c>
      <c r="I14" s="156" t="s">
        <v>1854</v>
      </c>
      <c r="J14" s="158" t="s">
        <v>2171</v>
      </c>
      <c r="K14" s="156" t="s">
        <v>2170</v>
      </c>
      <c r="L14" s="156" t="s">
        <v>2379</v>
      </c>
      <c r="M14" s="157" t="s">
        <v>1851</v>
      </c>
      <c r="N14" s="160">
        <v>42262</v>
      </c>
    </row>
    <row r="15" spans="1:14" ht="15" customHeight="1" thickBot="1" x14ac:dyDescent="0.25">
      <c r="A15" s="158" t="s">
        <v>2865</v>
      </c>
      <c r="B15" s="156" t="s">
        <v>515</v>
      </c>
      <c r="C15" s="156" t="s">
        <v>1118</v>
      </c>
      <c r="D15" s="159">
        <v>38845</v>
      </c>
      <c r="E15" s="158">
        <v>675</v>
      </c>
      <c r="F15" s="156" t="s">
        <v>36</v>
      </c>
      <c r="G15" s="156">
        <v>-11</v>
      </c>
      <c r="H15" s="159">
        <v>42236</v>
      </c>
      <c r="I15" s="156" t="s">
        <v>1854</v>
      </c>
      <c r="J15" s="158" t="s">
        <v>2659</v>
      </c>
      <c r="K15" s="156" t="s">
        <v>2660</v>
      </c>
      <c r="L15" s="156" t="s">
        <v>2866</v>
      </c>
      <c r="M15" s="157" t="s">
        <v>1851</v>
      </c>
      <c r="N15" s="160">
        <v>42266</v>
      </c>
    </row>
    <row r="16" spans="1:14" ht="14.1" customHeight="1" thickBot="1" x14ac:dyDescent="0.25">
      <c r="A16" s="158" t="s">
        <v>3046</v>
      </c>
      <c r="B16" s="156" t="s">
        <v>3047</v>
      </c>
      <c r="C16" s="156" t="s">
        <v>291</v>
      </c>
      <c r="D16" s="159">
        <v>38989</v>
      </c>
      <c r="E16" s="158">
        <v>500</v>
      </c>
      <c r="F16" s="156" t="s">
        <v>36</v>
      </c>
      <c r="G16" s="156">
        <v>-11</v>
      </c>
      <c r="H16" s="159">
        <v>42271</v>
      </c>
      <c r="I16" s="156" t="s">
        <v>1854</v>
      </c>
      <c r="J16" s="158" t="s">
        <v>2659</v>
      </c>
      <c r="K16" s="156" t="s">
        <v>2660</v>
      </c>
      <c r="L16" s="161"/>
      <c r="M16" s="157" t="s">
        <v>1851</v>
      </c>
      <c r="N16" s="160">
        <v>42271</v>
      </c>
    </row>
    <row r="17" spans="1:14" ht="14.1" customHeight="1" thickBot="1" x14ac:dyDescent="0.25">
      <c r="A17" s="158" t="s">
        <v>3048</v>
      </c>
      <c r="B17" s="156" t="s">
        <v>3049</v>
      </c>
      <c r="C17" s="156" t="s">
        <v>3050</v>
      </c>
      <c r="D17" s="159">
        <v>37613</v>
      </c>
      <c r="E17" s="158">
        <v>500</v>
      </c>
      <c r="F17" s="156" t="s">
        <v>24</v>
      </c>
      <c r="G17" s="156">
        <v>-14</v>
      </c>
      <c r="H17" s="159">
        <v>42272</v>
      </c>
      <c r="I17" s="156" t="s">
        <v>1854</v>
      </c>
      <c r="J17" s="158" t="s">
        <v>2659</v>
      </c>
      <c r="K17" s="156" t="s">
        <v>2660</v>
      </c>
      <c r="L17" s="161"/>
      <c r="M17" s="157" t="s">
        <v>1851</v>
      </c>
      <c r="N17" s="160">
        <v>42272</v>
      </c>
    </row>
    <row r="18" spans="1:14" ht="15" customHeight="1" thickBot="1" x14ac:dyDescent="0.25">
      <c r="A18" s="158" t="s">
        <v>3051</v>
      </c>
      <c r="B18" s="156" t="s">
        <v>780</v>
      </c>
      <c r="C18" s="156" t="s">
        <v>3052</v>
      </c>
      <c r="D18" s="159">
        <v>37191</v>
      </c>
      <c r="E18" s="158">
        <v>500</v>
      </c>
      <c r="F18" s="156" t="s">
        <v>14</v>
      </c>
      <c r="G18" s="156">
        <v>-15</v>
      </c>
      <c r="H18" s="159">
        <v>42257</v>
      </c>
      <c r="I18" s="156" t="s">
        <v>1854</v>
      </c>
      <c r="J18" s="158" t="s">
        <v>2659</v>
      </c>
      <c r="K18" s="156" t="s">
        <v>2660</v>
      </c>
      <c r="L18" s="161"/>
      <c r="M18" s="157" t="s">
        <v>1851</v>
      </c>
      <c r="N18" s="160">
        <v>42272</v>
      </c>
    </row>
    <row r="19" spans="1:14" ht="14.1" customHeight="1" thickBot="1" x14ac:dyDescent="0.25">
      <c r="A19" s="158" t="s">
        <v>2378</v>
      </c>
      <c r="B19" s="156" t="s">
        <v>523</v>
      </c>
      <c r="C19" s="156" t="s">
        <v>2377</v>
      </c>
      <c r="D19" s="159">
        <v>37071</v>
      </c>
      <c r="E19" s="158">
        <v>641</v>
      </c>
      <c r="F19" s="156" t="s">
        <v>14</v>
      </c>
      <c r="G19" s="156">
        <v>-15</v>
      </c>
      <c r="H19" s="159">
        <v>42261</v>
      </c>
      <c r="I19" s="156" t="s">
        <v>1854</v>
      </c>
      <c r="J19" s="158" t="s">
        <v>2137</v>
      </c>
      <c r="K19" s="156" t="s">
        <v>2136</v>
      </c>
      <c r="L19" s="156" t="s">
        <v>1928</v>
      </c>
      <c r="M19" s="157" t="s">
        <v>1851</v>
      </c>
      <c r="N19" s="160">
        <v>42261</v>
      </c>
    </row>
    <row r="20" spans="1:14" ht="14.1" customHeight="1" thickBot="1" x14ac:dyDescent="0.25">
      <c r="A20" s="158" t="s">
        <v>2376</v>
      </c>
      <c r="B20" s="156" t="s">
        <v>364</v>
      </c>
      <c r="C20" s="156" t="s">
        <v>516</v>
      </c>
      <c r="D20" s="159">
        <v>37271</v>
      </c>
      <c r="E20" s="158">
        <v>564</v>
      </c>
      <c r="F20" s="156" t="s">
        <v>24</v>
      </c>
      <c r="G20" s="156">
        <v>-14</v>
      </c>
      <c r="H20" s="159">
        <v>42260</v>
      </c>
      <c r="I20" s="156" t="s">
        <v>1854</v>
      </c>
      <c r="J20" s="158" t="s">
        <v>2131</v>
      </c>
      <c r="K20" s="156" t="s">
        <v>2130</v>
      </c>
      <c r="L20" s="156" t="s">
        <v>2375</v>
      </c>
      <c r="M20" s="157" t="s">
        <v>1851</v>
      </c>
      <c r="N20" s="160">
        <v>42260</v>
      </c>
    </row>
    <row r="21" spans="1:14" ht="14.1" customHeight="1" thickBot="1" x14ac:dyDescent="0.25">
      <c r="A21" s="158" t="s">
        <v>2374</v>
      </c>
      <c r="B21" s="156" t="s">
        <v>485</v>
      </c>
      <c r="C21" s="156" t="s">
        <v>2373</v>
      </c>
      <c r="D21" s="159">
        <v>39422</v>
      </c>
      <c r="E21" s="158">
        <v>500</v>
      </c>
      <c r="F21" s="156" t="s">
        <v>40</v>
      </c>
      <c r="G21" s="156">
        <v>-11</v>
      </c>
      <c r="H21" s="159">
        <v>42259</v>
      </c>
      <c r="I21" s="156" t="s">
        <v>1854</v>
      </c>
      <c r="J21" s="158" t="s">
        <v>2094</v>
      </c>
      <c r="K21" s="156" t="s">
        <v>2093</v>
      </c>
      <c r="L21" s="156" t="s">
        <v>2372</v>
      </c>
      <c r="M21" s="157" t="s">
        <v>1851</v>
      </c>
      <c r="N21" s="160">
        <v>42260</v>
      </c>
    </row>
    <row r="22" spans="1:14" ht="15" customHeight="1" thickBot="1" x14ac:dyDescent="0.25">
      <c r="A22" s="158" t="s">
        <v>3053</v>
      </c>
      <c r="B22" s="156" t="s">
        <v>3054</v>
      </c>
      <c r="C22" s="156" t="s">
        <v>3055</v>
      </c>
      <c r="D22" s="159">
        <v>37922</v>
      </c>
      <c r="E22" s="158">
        <v>500</v>
      </c>
      <c r="F22" s="156" t="s">
        <v>17</v>
      </c>
      <c r="G22" s="156">
        <v>-13</v>
      </c>
      <c r="H22" s="159">
        <v>42269</v>
      </c>
      <c r="I22" s="156" t="s">
        <v>1854</v>
      </c>
      <c r="J22" s="158" t="s">
        <v>2070</v>
      </c>
      <c r="K22" s="156" t="s">
        <v>2069</v>
      </c>
      <c r="L22" s="161"/>
      <c r="M22" s="157" t="s">
        <v>1851</v>
      </c>
      <c r="N22" s="160">
        <v>42269</v>
      </c>
    </row>
    <row r="23" spans="1:14" ht="14.1" customHeight="1" thickBot="1" x14ac:dyDescent="0.25">
      <c r="A23" s="158" t="s">
        <v>3083</v>
      </c>
      <c r="B23" s="156" t="s">
        <v>3084</v>
      </c>
      <c r="C23" s="156" t="s">
        <v>1086</v>
      </c>
      <c r="D23" s="159">
        <v>37947</v>
      </c>
      <c r="E23" s="158">
        <v>500</v>
      </c>
      <c r="F23" s="156" t="s">
        <v>17</v>
      </c>
      <c r="G23" s="156">
        <v>-13</v>
      </c>
      <c r="H23" s="159">
        <v>42273</v>
      </c>
      <c r="I23" s="156" t="s">
        <v>1854</v>
      </c>
      <c r="J23" s="158" t="s">
        <v>2070</v>
      </c>
      <c r="K23" s="156" t="s">
        <v>2069</v>
      </c>
      <c r="L23" s="161"/>
      <c r="M23" s="157" t="s">
        <v>1851</v>
      </c>
      <c r="N23" s="160">
        <v>42273</v>
      </c>
    </row>
    <row r="24" spans="1:14" ht="14.1" customHeight="1" thickBot="1" x14ac:dyDescent="0.25">
      <c r="A24" s="158" t="s">
        <v>3565</v>
      </c>
      <c r="B24" s="156" t="s">
        <v>3183</v>
      </c>
      <c r="C24" s="156" t="s">
        <v>3182</v>
      </c>
      <c r="D24" s="159">
        <v>39260</v>
      </c>
      <c r="E24" s="158">
        <v>500</v>
      </c>
      <c r="F24" s="156" t="s">
        <v>40</v>
      </c>
      <c r="G24" s="156">
        <v>-11</v>
      </c>
      <c r="H24" s="159">
        <v>42234</v>
      </c>
      <c r="I24" s="156" t="s">
        <v>1854</v>
      </c>
      <c r="J24" s="158" t="s">
        <v>2043</v>
      </c>
      <c r="K24" s="156" t="s">
        <v>2042</v>
      </c>
      <c r="L24" s="161"/>
      <c r="M24" s="157" t="s">
        <v>1851</v>
      </c>
      <c r="N24" s="160">
        <v>42292</v>
      </c>
    </row>
    <row r="25" spans="1:14" ht="15" customHeight="1" thickBot="1" x14ac:dyDescent="0.25">
      <c r="A25" s="158" t="s">
        <v>3566</v>
      </c>
      <c r="B25" s="156" t="s">
        <v>3183</v>
      </c>
      <c r="C25" s="156" t="s">
        <v>522</v>
      </c>
      <c r="D25" s="159">
        <v>39260</v>
      </c>
      <c r="E25" s="158">
        <v>500</v>
      </c>
      <c r="F25" s="156" t="s">
        <v>40</v>
      </c>
      <c r="G25" s="156">
        <v>-11</v>
      </c>
      <c r="H25" s="159">
        <v>42234</v>
      </c>
      <c r="I25" s="156" t="s">
        <v>1854</v>
      </c>
      <c r="J25" s="158" t="s">
        <v>2043</v>
      </c>
      <c r="K25" s="156" t="s">
        <v>2042</v>
      </c>
      <c r="L25" s="161"/>
      <c r="M25" s="157" t="s">
        <v>1851</v>
      </c>
      <c r="N25" s="160">
        <v>42292</v>
      </c>
    </row>
    <row r="26" spans="1:14" ht="14.1" customHeight="1" thickBot="1" x14ac:dyDescent="0.25">
      <c r="A26" s="158" t="s">
        <v>2371</v>
      </c>
      <c r="B26" s="156" t="s">
        <v>100</v>
      </c>
      <c r="C26" s="156" t="s">
        <v>256</v>
      </c>
      <c r="D26" s="159">
        <v>37898</v>
      </c>
      <c r="E26" s="158">
        <v>500</v>
      </c>
      <c r="F26" s="156" t="s">
        <v>17</v>
      </c>
      <c r="G26" s="156">
        <v>-13</v>
      </c>
      <c r="H26" s="159">
        <v>42249</v>
      </c>
      <c r="I26" s="156" t="s">
        <v>1854</v>
      </c>
      <c r="J26" s="158" t="s">
        <v>2043</v>
      </c>
      <c r="K26" s="156" t="s">
        <v>2042</v>
      </c>
      <c r="L26" s="156" t="s">
        <v>2370</v>
      </c>
      <c r="M26" s="157" t="s">
        <v>1851</v>
      </c>
      <c r="N26" s="160">
        <v>42253</v>
      </c>
    </row>
    <row r="27" spans="1:14" ht="14.1" customHeight="1" thickBot="1" x14ac:dyDescent="0.25">
      <c r="A27" s="158" t="s">
        <v>2369</v>
      </c>
      <c r="B27" s="156" t="s">
        <v>519</v>
      </c>
      <c r="C27" s="156" t="s">
        <v>507</v>
      </c>
      <c r="D27" s="159">
        <v>37764</v>
      </c>
      <c r="E27" s="158">
        <v>577</v>
      </c>
      <c r="F27" s="156" t="s">
        <v>17</v>
      </c>
      <c r="G27" s="156">
        <v>-13</v>
      </c>
      <c r="H27" s="159">
        <v>42251</v>
      </c>
      <c r="I27" s="156" t="s">
        <v>1854</v>
      </c>
      <c r="J27" s="158" t="s">
        <v>2043</v>
      </c>
      <c r="K27" s="156" t="s">
        <v>2042</v>
      </c>
      <c r="L27" s="156" t="s">
        <v>2368</v>
      </c>
      <c r="M27" s="157" t="s">
        <v>1851</v>
      </c>
      <c r="N27" s="160">
        <v>42253</v>
      </c>
    </row>
    <row r="28" spans="1:14" ht="14.1" customHeight="1" thickBot="1" x14ac:dyDescent="0.25">
      <c r="A28" s="158" t="s">
        <v>2867</v>
      </c>
      <c r="B28" s="156" t="s">
        <v>930</v>
      </c>
      <c r="C28" s="156" t="s">
        <v>2868</v>
      </c>
      <c r="D28" s="159">
        <v>37978</v>
      </c>
      <c r="E28" s="158">
        <v>500</v>
      </c>
      <c r="F28" s="156" t="s">
        <v>17</v>
      </c>
      <c r="G28" s="156">
        <v>-13</v>
      </c>
      <c r="H28" s="159">
        <v>42260</v>
      </c>
      <c r="I28" s="156" t="s">
        <v>1854</v>
      </c>
      <c r="J28" s="158" t="s">
        <v>2703</v>
      </c>
      <c r="K28" s="156" t="s">
        <v>2704</v>
      </c>
      <c r="L28" s="161"/>
      <c r="M28" s="157" t="s">
        <v>1851</v>
      </c>
      <c r="N28" s="160">
        <v>42266</v>
      </c>
    </row>
    <row r="29" spans="1:14" ht="15" customHeight="1" thickBot="1" x14ac:dyDescent="0.25">
      <c r="A29" s="158" t="s">
        <v>2367</v>
      </c>
      <c r="B29" s="156" t="s">
        <v>37</v>
      </c>
      <c r="C29" s="156" t="s">
        <v>2366</v>
      </c>
      <c r="D29" s="159">
        <v>37682</v>
      </c>
      <c r="E29" s="158">
        <v>599</v>
      </c>
      <c r="F29" s="156" t="s">
        <v>17</v>
      </c>
      <c r="G29" s="156">
        <v>-13</v>
      </c>
      <c r="H29" s="159">
        <v>42246</v>
      </c>
      <c r="I29" s="156" t="s">
        <v>1854</v>
      </c>
      <c r="J29" s="158" t="s">
        <v>1996</v>
      </c>
      <c r="K29" s="156" t="s">
        <v>1995</v>
      </c>
      <c r="L29" s="156" t="s">
        <v>2365</v>
      </c>
      <c r="M29" s="157" t="s">
        <v>1851</v>
      </c>
      <c r="N29" s="161"/>
    </row>
    <row r="30" spans="1:14" ht="14.1" customHeight="1" thickBot="1" x14ac:dyDescent="0.25">
      <c r="A30" s="158" t="s">
        <v>2364</v>
      </c>
      <c r="B30" s="156" t="s">
        <v>1063</v>
      </c>
      <c r="C30" s="156" t="s">
        <v>1081</v>
      </c>
      <c r="D30" s="159">
        <v>37476</v>
      </c>
      <c r="E30" s="158">
        <v>596</v>
      </c>
      <c r="F30" s="156" t="s">
        <v>24</v>
      </c>
      <c r="G30" s="156">
        <v>-14</v>
      </c>
      <c r="H30" s="159">
        <v>42246</v>
      </c>
      <c r="I30" s="156" t="s">
        <v>1854</v>
      </c>
      <c r="J30" s="158" t="s">
        <v>1996</v>
      </c>
      <c r="K30" s="156" t="s">
        <v>1995</v>
      </c>
      <c r="L30" s="156" t="s">
        <v>2363</v>
      </c>
      <c r="M30" s="157" t="s">
        <v>1851</v>
      </c>
      <c r="N30" s="161"/>
    </row>
    <row r="31" spans="1:14" ht="14.1" customHeight="1" thickBot="1" x14ac:dyDescent="0.25">
      <c r="A31" s="158" t="s">
        <v>2869</v>
      </c>
      <c r="B31" s="156" t="s">
        <v>1057</v>
      </c>
      <c r="C31" s="156" t="s">
        <v>1075</v>
      </c>
      <c r="D31" s="159">
        <v>26253</v>
      </c>
      <c r="E31" s="158">
        <v>500</v>
      </c>
      <c r="F31" s="156" t="s">
        <v>8</v>
      </c>
      <c r="G31" s="156">
        <v>-50</v>
      </c>
      <c r="H31" s="159">
        <v>42260</v>
      </c>
      <c r="I31" s="156" t="s">
        <v>1854</v>
      </c>
      <c r="J31" s="158" t="s">
        <v>1996</v>
      </c>
      <c r="K31" s="156" t="s">
        <v>1995</v>
      </c>
      <c r="L31" s="156" t="s">
        <v>2870</v>
      </c>
      <c r="M31" s="157" t="s">
        <v>1851</v>
      </c>
      <c r="N31" s="161"/>
    </row>
    <row r="32" spans="1:14" ht="15" customHeight="1" thickBot="1" x14ac:dyDescent="0.25">
      <c r="A32" s="158" t="s">
        <v>2362</v>
      </c>
      <c r="B32" s="156" t="s">
        <v>413</v>
      </c>
      <c r="C32" s="156" t="s">
        <v>1082</v>
      </c>
      <c r="D32" s="159">
        <v>39118</v>
      </c>
      <c r="E32" s="158">
        <v>500</v>
      </c>
      <c r="F32" s="156" t="s">
        <v>40</v>
      </c>
      <c r="G32" s="156">
        <v>-11</v>
      </c>
      <c r="H32" s="159">
        <v>42255</v>
      </c>
      <c r="I32" s="156" t="s">
        <v>1854</v>
      </c>
      <c r="J32" s="158" t="s">
        <v>1984</v>
      </c>
      <c r="K32" s="156" t="s">
        <v>1983</v>
      </c>
      <c r="L32" s="156" t="s">
        <v>2361</v>
      </c>
      <c r="M32" s="157" t="s">
        <v>1851</v>
      </c>
      <c r="N32" s="161"/>
    </row>
    <row r="33" spans="1:14" ht="14.1" customHeight="1" thickBot="1" x14ac:dyDescent="0.25">
      <c r="A33" s="158" t="s">
        <v>3056</v>
      </c>
      <c r="B33" s="156" t="s">
        <v>996</v>
      </c>
      <c r="C33" s="156" t="s">
        <v>1085</v>
      </c>
      <c r="D33" s="159">
        <v>37813</v>
      </c>
      <c r="E33" s="158">
        <v>500</v>
      </c>
      <c r="F33" s="156" t="s">
        <v>17</v>
      </c>
      <c r="G33" s="156">
        <v>-13</v>
      </c>
      <c r="H33" s="159">
        <v>42270</v>
      </c>
      <c r="I33" s="156" t="s">
        <v>1854</v>
      </c>
      <c r="J33" s="158" t="s">
        <v>1984</v>
      </c>
      <c r="K33" s="156" t="s">
        <v>1983</v>
      </c>
      <c r="L33" s="161"/>
      <c r="M33" s="157" t="s">
        <v>1851</v>
      </c>
      <c r="N33" s="161"/>
    </row>
    <row r="34" spans="1:14" ht="14.1" customHeight="1" thickBot="1" x14ac:dyDescent="0.25">
      <c r="A34" s="158" t="s">
        <v>2871</v>
      </c>
      <c r="B34" s="156" t="s">
        <v>2743</v>
      </c>
      <c r="C34" s="156" t="s">
        <v>2872</v>
      </c>
      <c r="D34" s="159">
        <v>38567</v>
      </c>
      <c r="E34" s="158">
        <v>500</v>
      </c>
      <c r="F34" s="156" t="s">
        <v>18</v>
      </c>
      <c r="G34" s="156">
        <v>-11</v>
      </c>
      <c r="H34" s="159">
        <v>42253</v>
      </c>
      <c r="I34" s="156" t="s">
        <v>1854</v>
      </c>
      <c r="J34" s="158" t="s">
        <v>2739</v>
      </c>
      <c r="K34" s="156" t="s">
        <v>2740</v>
      </c>
      <c r="L34" s="161"/>
      <c r="M34" s="157" t="s">
        <v>1851</v>
      </c>
      <c r="N34" s="161"/>
    </row>
    <row r="35" spans="1:14" ht="14.1" customHeight="1" thickBot="1" x14ac:dyDescent="0.25">
      <c r="A35" s="158" t="s">
        <v>2873</v>
      </c>
      <c r="B35" s="156" t="s">
        <v>1060</v>
      </c>
      <c r="C35" s="156" t="s">
        <v>2874</v>
      </c>
      <c r="D35" s="159">
        <v>37542</v>
      </c>
      <c r="E35" s="158">
        <v>552</v>
      </c>
      <c r="F35" s="156" t="s">
        <v>24</v>
      </c>
      <c r="G35" s="156">
        <v>-14</v>
      </c>
      <c r="H35" s="159">
        <v>42253</v>
      </c>
      <c r="I35" s="156" t="s">
        <v>1854</v>
      </c>
      <c r="J35" s="158" t="s">
        <v>2739</v>
      </c>
      <c r="K35" s="156" t="s">
        <v>2740</v>
      </c>
      <c r="L35" s="156" t="s">
        <v>2875</v>
      </c>
      <c r="M35" s="157" t="s">
        <v>1851</v>
      </c>
      <c r="N35" s="161"/>
    </row>
    <row r="36" spans="1:14" ht="15" customHeight="1" thickBot="1" x14ac:dyDescent="0.25">
      <c r="A36" s="158" t="s">
        <v>2876</v>
      </c>
      <c r="B36" s="156" t="s">
        <v>1059</v>
      </c>
      <c r="C36" s="156" t="s">
        <v>1077</v>
      </c>
      <c r="D36" s="159">
        <v>36362</v>
      </c>
      <c r="E36" s="158">
        <v>1316</v>
      </c>
      <c r="F36" s="156" t="s">
        <v>21</v>
      </c>
      <c r="G36" s="156">
        <v>-17</v>
      </c>
      <c r="H36" s="159">
        <v>42253</v>
      </c>
      <c r="I36" s="156" t="s">
        <v>1854</v>
      </c>
      <c r="J36" s="158" t="s">
        <v>2739</v>
      </c>
      <c r="K36" s="156" t="s">
        <v>2740</v>
      </c>
      <c r="L36" s="156" t="s">
        <v>2877</v>
      </c>
      <c r="M36" s="157" t="s">
        <v>1851</v>
      </c>
      <c r="N36" s="161"/>
    </row>
    <row r="37" spans="1:14" ht="14.1" customHeight="1" thickBot="1" x14ac:dyDescent="0.25">
      <c r="A37" s="158" t="s">
        <v>2878</v>
      </c>
      <c r="B37" s="156" t="s">
        <v>1052</v>
      </c>
      <c r="C37" s="156" t="s">
        <v>1069</v>
      </c>
      <c r="D37" s="159">
        <v>27785</v>
      </c>
      <c r="E37" s="158">
        <v>737</v>
      </c>
      <c r="F37" s="156" t="s">
        <v>6</v>
      </c>
      <c r="G37" s="156">
        <v>-40</v>
      </c>
      <c r="H37" s="159">
        <v>42261</v>
      </c>
      <c r="I37" s="156" t="s">
        <v>1854</v>
      </c>
      <c r="J37" s="158" t="s">
        <v>2739</v>
      </c>
      <c r="K37" s="156" t="s">
        <v>2740</v>
      </c>
      <c r="L37" s="156" t="s">
        <v>2879</v>
      </c>
      <c r="M37" s="157" t="s">
        <v>1851</v>
      </c>
      <c r="N37" s="161"/>
    </row>
    <row r="38" spans="1:14" ht="14.1" customHeight="1" thickBot="1" x14ac:dyDescent="0.25">
      <c r="A38" s="158" t="s">
        <v>2880</v>
      </c>
      <c r="B38" s="156" t="s">
        <v>1064</v>
      </c>
      <c r="C38" s="156" t="s">
        <v>578</v>
      </c>
      <c r="D38" s="159">
        <v>38109</v>
      </c>
      <c r="E38" s="158">
        <v>500</v>
      </c>
      <c r="F38" s="156" t="s">
        <v>15</v>
      </c>
      <c r="G38" s="156">
        <v>-12</v>
      </c>
      <c r="H38" s="159">
        <v>42267</v>
      </c>
      <c r="I38" s="156" t="s">
        <v>1854</v>
      </c>
      <c r="J38" s="158" t="s">
        <v>2760</v>
      </c>
      <c r="K38" s="156" t="s">
        <v>2761</v>
      </c>
      <c r="L38" s="156" t="s">
        <v>2881</v>
      </c>
      <c r="M38" s="157" t="s">
        <v>1851</v>
      </c>
      <c r="N38" s="161"/>
    </row>
    <row r="39" spans="1:14" ht="15" customHeight="1" thickBot="1" x14ac:dyDescent="0.25">
      <c r="A39" s="158" t="s">
        <v>2882</v>
      </c>
      <c r="B39" s="156" t="s">
        <v>1061</v>
      </c>
      <c r="C39" s="156" t="s">
        <v>524</v>
      </c>
      <c r="D39" s="159">
        <v>39366</v>
      </c>
      <c r="E39" s="158">
        <v>548</v>
      </c>
      <c r="F39" s="156" t="s">
        <v>40</v>
      </c>
      <c r="G39" s="156">
        <v>-11</v>
      </c>
      <c r="H39" s="159">
        <v>42250</v>
      </c>
      <c r="I39" s="156" t="s">
        <v>1854</v>
      </c>
      <c r="J39" s="158" t="s">
        <v>2777</v>
      </c>
      <c r="K39" s="156" t="s">
        <v>2778</v>
      </c>
      <c r="L39" s="156" t="s">
        <v>2883</v>
      </c>
      <c r="M39" s="157" t="s">
        <v>1851</v>
      </c>
      <c r="N39" s="161"/>
    </row>
    <row r="40" spans="1:14" ht="14.1" customHeight="1" thickBot="1" x14ac:dyDescent="0.25">
      <c r="A40" s="158" t="s">
        <v>2884</v>
      </c>
      <c r="B40" s="156" t="s">
        <v>157</v>
      </c>
      <c r="C40" s="156" t="s">
        <v>1080</v>
      </c>
      <c r="D40" s="159">
        <v>38953</v>
      </c>
      <c r="E40" s="158">
        <v>500</v>
      </c>
      <c r="F40" s="156" t="s">
        <v>36</v>
      </c>
      <c r="G40" s="156">
        <v>-11</v>
      </c>
      <c r="H40" s="159">
        <v>42261</v>
      </c>
      <c r="I40" s="156" t="s">
        <v>1854</v>
      </c>
      <c r="J40" s="158" t="s">
        <v>2777</v>
      </c>
      <c r="K40" s="156" t="s">
        <v>2778</v>
      </c>
      <c r="L40" s="156" t="s">
        <v>2883</v>
      </c>
      <c r="M40" s="157" t="s">
        <v>1851</v>
      </c>
      <c r="N40" s="161"/>
    </row>
    <row r="41" spans="1:14" ht="14.1" customHeight="1" thickBot="1" x14ac:dyDescent="0.25">
      <c r="A41" s="158" t="s">
        <v>2885</v>
      </c>
      <c r="B41" s="156" t="s">
        <v>1053</v>
      </c>
      <c r="C41" s="156" t="s">
        <v>1070</v>
      </c>
      <c r="D41" s="159">
        <v>37520</v>
      </c>
      <c r="E41" s="158">
        <v>500</v>
      </c>
      <c r="F41" s="156" t="s">
        <v>24</v>
      </c>
      <c r="G41" s="156">
        <v>-14</v>
      </c>
      <c r="H41" s="159">
        <v>42250</v>
      </c>
      <c r="I41" s="156" t="s">
        <v>1854</v>
      </c>
      <c r="J41" s="158" t="s">
        <v>2777</v>
      </c>
      <c r="K41" s="156" t="s">
        <v>2778</v>
      </c>
      <c r="L41" s="156" t="s">
        <v>2820</v>
      </c>
      <c r="M41" s="157" t="s">
        <v>1851</v>
      </c>
      <c r="N41" s="161"/>
    </row>
    <row r="42" spans="1:14" ht="14.1" customHeight="1" thickBot="1" x14ac:dyDescent="0.25">
      <c r="A42" s="158" t="s">
        <v>2886</v>
      </c>
      <c r="B42" s="156" t="s">
        <v>903</v>
      </c>
      <c r="C42" s="156" t="s">
        <v>1068</v>
      </c>
      <c r="D42" s="159">
        <v>37127</v>
      </c>
      <c r="E42" s="158">
        <v>500</v>
      </c>
      <c r="F42" s="156" t="s">
        <v>14</v>
      </c>
      <c r="G42" s="156">
        <v>-15</v>
      </c>
      <c r="H42" s="159">
        <v>42264</v>
      </c>
      <c r="I42" s="156" t="s">
        <v>1854</v>
      </c>
      <c r="J42" s="158" t="s">
        <v>2777</v>
      </c>
      <c r="K42" s="156" t="s">
        <v>2778</v>
      </c>
      <c r="L42" s="156" t="s">
        <v>2887</v>
      </c>
      <c r="M42" s="157" t="s">
        <v>1851</v>
      </c>
      <c r="N42" s="161"/>
    </row>
    <row r="43" spans="1:14" ht="15" customHeight="1" thickBot="1" x14ac:dyDescent="0.25">
      <c r="A43" s="158" t="s">
        <v>2888</v>
      </c>
      <c r="B43" s="156" t="s">
        <v>1067</v>
      </c>
      <c r="C43" s="156" t="s">
        <v>1084</v>
      </c>
      <c r="D43" s="159">
        <v>36710</v>
      </c>
      <c r="E43" s="158">
        <v>1247</v>
      </c>
      <c r="F43" s="156" t="s">
        <v>16</v>
      </c>
      <c r="G43" s="156">
        <v>-16</v>
      </c>
      <c r="H43" s="159">
        <v>42254</v>
      </c>
      <c r="I43" s="156" t="s">
        <v>1854</v>
      </c>
      <c r="J43" s="158" t="s">
        <v>2777</v>
      </c>
      <c r="K43" s="156" t="s">
        <v>2778</v>
      </c>
      <c r="L43" s="156" t="s">
        <v>2889</v>
      </c>
      <c r="M43" s="157" t="s">
        <v>1851</v>
      </c>
      <c r="N43" s="161"/>
    </row>
    <row r="44" spans="1:14" ht="14.1" customHeight="1" thickBot="1" x14ac:dyDescent="0.25">
      <c r="A44" s="158" t="s">
        <v>2890</v>
      </c>
      <c r="B44" s="156" t="s">
        <v>1056</v>
      </c>
      <c r="C44" s="156" t="s">
        <v>1074</v>
      </c>
      <c r="D44" s="159">
        <v>18243</v>
      </c>
      <c r="E44" s="158">
        <v>790</v>
      </c>
      <c r="F44" s="156" t="s">
        <v>27</v>
      </c>
      <c r="G44" s="156">
        <v>-70</v>
      </c>
      <c r="H44" s="159">
        <v>42249</v>
      </c>
      <c r="I44" s="156" t="s">
        <v>1854</v>
      </c>
      <c r="J44" s="158" t="s">
        <v>2777</v>
      </c>
      <c r="K44" s="156" t="s">
        <v>2778</v>
      </c>
      <c r="L44" s="156" t="s">
        <v>2891</v>
      </c>
      <c r="M44" s="157" t="s">
        <v>1851</v>
      </c>
      <c r="N44" s="161"/>
    </row>
    <row r="45" spans="1:14" ht="14.1" customHeight="1" thickBot="1" x14ac:dyDescent="0.25">
      <c r="A45" s="158" t="s">
        <v>3085</v>
      </c>
      <c r="B45" s="156" t="s">
        <v>3086</v>
      </c>
      <c r="C45" s="156" t="s">
        <v>3087</v>
      </c>
      <c r="D45" s="159">
        <v>38278</v>
      </c>
      <c r="E45" s="158">
        <v>500</v>
      </c>
      <c r="F45" s="156" t="s">
        <v>15</v>
      </c>
      <c r="G45" s="156">
        <v>-12</v>
      </c>
      <c r="H45" s="159">
        <v>42262</v>
      </c>
      <c r="I45" s="156" t="s">
        <v>1854</v>
      </c>
      <c r="J45" s="158" t="s">
        <v>1980</v>
      </c>
      <c r="K45" s="156" t="s">
        <v>1979</v>
      </c>
      <c r="L45" s="161"/>
      <c r="M45" s="157" t="s">
        <v>1851</v>
      </c>
      <c r="N45" s="161"/>
    </row>
    <row r="46" spans="1:14" ht="15" customHeight="1" thickBot="1" x14ac:dyDescent="0.25">
      <c r="A46" s="158" t="s">
        <v>2892</v>
      </c>
      <c r="B46" s="156" t="s">
        <v>2893</v>
      </c>
      <c r="C46" s="156" t="s">
        <v>1087</v>
      </c>
      <c r="D46" s="159">
        <v>38260</v>
      </c>
      <c r="E46" s="158">
        <v>714</v>
      </c>
      <c r="F46" s="156" t="s">
        <v>15</v>
      </c>
      <c r="G46" s="156">
        <v>-12</v>
      </c>
      <c r="H46" s="159">
        <v>42262</v>
      </c>
      <c r="I46" s="156" t="s">
        <v>1854</v>
      </c>
      <c r="J46" s="158" t="s">
        <v>1980</v>
      </c>
      <c r="K46" s="156" t="s">
        <v>1979</v>
      </c>
      <c r="L46" s="156" t="s">
        <v>2894</v>
      </c>
      <c r="M46" s="157" t="s">
        <v>1851</v>
      </c>
      <c r="N46" s="161"/>
    </row>
    <row r="47" spans="1:14" ht="14.1" customHeight="1" thickBot="1" x14ac:dyDescent="0.25">
      <c r="A47" s="158" t="s">
        <v>3057</v>
      </c>
      <c r="B47" s="156" t="s">
        <v>1058</v>
      </c>
      <c r="C47" s="156" t="s">
        <v>1076</v>
      </c>
      <c r="D47" s="159">
        <v>37456</v>
      </c>
      <c r="E47" s="158">
        <v>502</v>
      </c>
      <c r="F47" s="156" t="s">
        <v>24</v>
      </c>
      <c r="G47" s="156">
        <v>-14</v>
      </c>
      <c r="H47" s="159">
        <v>42267</v>
      </c>
      <c r="I47" s="156" t="s">
        <v>1854</v>
      </c>
      <c r="J47" s="158" t="s">
        <v>2943</v>
      </c>
      <c r="K47" s="156" t="s">
        <v>2944</v>
      </c>
      <c r="L47" s="156" t="s">
        <v>3058</v>
      </c>
      <c r="M47" s="157" t="s">
        <v>1851</v>
      </c>
      <c r="N47" s="161"/>
    </row>
    <row r="48" spans="1:14" ht="14.1" customHeight="1" thickBot="1" x14ac:dyDescent="0.25">
      <c r="A48" s="158" t="s">
        <v>2360</v>
      </c>
      <c r="B48" s="156" t="s">
        <v>1049</v>
      </c>
      <c r="C48" s="156" t="s">
        <v>1051</v>
      </c>
      <c r="D48" s="159">
        <v>37263</v>
      </c>
      <c r="E48" s="158">
        <v>686</v>
      </c>
      <c r="F48" s="156" t="s">
        <v>24</v>
      </c>
      <c r="G48" s="156">
        <v>-14</v>
      </c>
      <c r="H48" s="159">
        <v>42260</v>
      </c>
      <c r="I48" s="156" t="s">
        <v>1854</v>
      </c>
      <c r="J48" s="158" t="s">
        <v>1961</v>
      </c>
      <c r="K48" s="156" t="s">
        <v>1960</v>
      </c>
      <c r="L48" s="156" t="s">
        <v>2195</v>
      </c>
      <c r="M48" s="157" t="s">
        <v>1851</v>
      </c>
      <c r="N48" s="160">
        <v>42263</v>
      </c>
    </row>
    <row r="49" spans="1:14" ht="14.1" customHeight="1" thickBot="1" x14ac:dyDescent="0.25">
      <c r="A49" s="158" t="s">
        <v>2359</v>
      </c>
      <c r="B49" s="156" t="s">
        <v>1047</v>
      </c>
      <c r="C49" s="156" t="s">
        <v>256</v>
      </c>
      <c r="D49" s="159">
        <v>37068</v>
      </c>
      <c r="E49" s="158">
        <v>850</v>
      </c>
      <c r="F49" s="156" t="s">
        <v>14</v>
      </c>
      <c r="G49" s="156">
        <v>-15</v>
      </c>
      <c r="H49" s="159">
        <v>42260</v>
      </c>
      <c r="I49" s="156" t="s">
        <v>1854</v>
      </c>
      <c r="J49" s="158" t="s">
        <v>1961</v>
      </c>
      <c r="K49" s="156" t="s">
        <v>1960</v>
      </c>
      <c r="L49" s="156" t="s">
        <v>2358</v>
      </c>
      <c r="M49" s="157" t="s">
        <v>1851</v>
      </c>
      <c r="N49" s="160">
        <v>42263</v>
      </c>
    </row>
    <row r="50" spans="1:14" ht="15" customHeight="1" thickBot="1" x14ac:dyDescent="0.25">
      <c r="A50" s="158" t="s">
        <v>3088</v>
      </c>
      <c r="B50" s="156" t="s">
        <v>2349</v>
      </c>
      <c r="C50" s="156" t="s">
        <v>1040</v>
      </c>
      <c r="D50" s="159">
        <v>39798</v>
      </c>
      <c r="E50" s="158">
        <v>500</v>
      </c>
      <c r="F50" s="156" t="s">
        <v>40</v>
      </c>
      <c r="G50" s="156">
        <v>-11</v>
      </c>
      <c r="H50" s="159">
        <v>42273</v>
      </c>
      <c r="I50" s="156" t="s">
        <v>1854</v>
      </c>
      <c r="J50" s="158" t="s">
        <v>1957</v>
      </c>
      <c r="K50" s="156" t="s">
        <v>1956</v>
      </c>
      <c r="L50" s="161"/>
      <c r="M50" s="157" t="s">
        <v>1851</v>
      </c>
      <c r="N50" s="161"/>
    </row>
    <row r="51" spans="1:14" ht="14.1" customHeight="1" thickBot="1" x14ac:dyDescent="0.25">
      <c r="A51" s="158" t="s">
        <v>2357</v>
      </c>
      <c r="B51" s="156" t="s">
        <v>2352</v>
      </c>
      <c r="C51" s="156" t="s">
        <v>2356</v>
      </c>
      <c r="D51" s="159">
        <v>38799</v>
      </c>
      <c r="E51" s="158">
        <v>500</v>
      </c>
      <c r="F51" s="156" t="s">
        <v>36</v>
      </c>
      <c r="G51" s="156">
        <v>-11</v>
      </c>
      <c r="H51" s="159">
        <v>42262</v>
      </c>
      <c r="I51" s="156" t="s">
        <v>1854</v>
      </c>
      <c r="J51" s="158" t="s">
        <v>1957</v>
      </c>
      <c r="K51" s="156" t="s">
        <v>1956</v>
      </c>
      <c r="L51" s="161"/>
      <c r="M51" s="157" t="s">
        <v>1851</v>
      </c>
      <c r="N51" s="161"/>
    </row>
    <row r="52" spans="1:14" ht="14.1" customHeight="1" thickBot="1" x14ac:dyDescent="0.25">
      <c r="A52" s="158" t="s">
        <v>2355</v>
      </c>
      <c r="B52" s="156" t="s">
        <v>2349</v>
      </c>
      <c r="C52" s="156" t="s">
        <v>2354</v>
      </c>
      <c r="D52" s="159">
        <v>39023</v>
      </c>
      <c r="E52" s="158">
        <v>500</v>
      </c>
      <c r="F52" s="156" t="s">
        <v>36</v>
      </c>
      <c r="G52" s="156">
        <v>-11</v>
      </c>
      <c r="H52" s="159">
        <v>42262</v>
      </c>
      <c r="I52" s="156" t="s">
        <v>1854</v>
      </c>
      <c r="J52" s="158" t="s">
        <v>1957</v>
      </c>
      <c r="K52" s="156" t="s">
        <v>1956</v>
      </c>
      <c r="L52" s="161"/>
      <c r="M52" s="157" t="s">
        <v>1851</v>
      </c>
      <c r="N52" s="161"/>
    </row>
    <row r="53" spans="1:14" ht="15" customHeight="1" thickBot="1" x14ac:dyDescent="0.25">
      <c r="A53" s="158" t="s">
        <v>2353</v>
      </c>
      <c r="B53" s="156" t="s">
        <v>2352</v>
      </c>
      <c r="C53" s="156" t="s">
        <v>2351</v>
      </c>
      <c r="D53" s="159">
        <v>38004</v>
      </c>
      <c r="E53" s="158">
        <v>500</v>
      </c>
      <c r="F53" s="156" t="s">
        <v>15</v>
      </c>
      <c r="G53" s="156">
        <v>-12</v>
      </c>
      <c r="H53" s="159">
        <v>42262</v>
      </c>
      <c r="I53" s="156" t="s">
        <v>1854</v>
      </c>
      <c r="J53" s="158" t="s">
        <v>1957</v>
      </c>
      <c r="K53" s="156" t="s">
        <v>1956</v>
      </c>
      <c r="L53" s="161"/>
      <c r="M53" s="157" t="s">
        <v>1851</v>
      </c>
      <c r="N53" s="161"/>
    </row>
    <row r="54" spans="1:14" ht="14.1" customHeight="1" thickBot="1" x14ac:dyDescent="0.25">
      <c r="A54" s="158" t="s">
        <v>2350</v>
      </c>
      <c r="B54" s="156" t="s">
        <v>2349</v>
      </c>
      <c r="C54" s="156" t="s">
        <v>2348</v>
      </c>
      <c r="D54" s="159">
        <v>38006</v>
      </c>
      <c r="E54" s="158">
        <v>500</v>
      </c>
      <c r="F54" s="156" t="s">
        <v>15</v>
      </c>
      <c r="G54" s="156">
        <v>-12</v>
      </c>
      <c r="H54" s="159">
        <v>42262</v>
      </c>
      <c r="I54" s="156" t="s">
        <v>1854</v>
      </c>
      <c r="J54" s="158" t="s">
        <v>1957</v>
      </c>
      <c r="K54" s="156" t="s">
        <v>1956</v>
      </c>
      <c r="L54" s="161"/>
      <c r="M54" s="157" t="s">
        <v>1851</v>
      </c>
      <c r="N54" s="161"/>
    </row>
    <row r="55" spans="1:14" ht="14.1" customHeight="1" thickBot="1" x14ac:dyDescent="0.25">
      <c r="A55" s="158" t="s">
        <v>3089</v>
      </c>
      <c r="B55" s="156" t="s">
        <v>780</v>
      </c>
      <c r="C55" s="156" t="s">
        <v>1086</v>
      </c>
      <c r="D55" s="159">
        <v>37420</v>
      </c>
      <c r="E55" s="158">
        <v>500</v>
      </c>
      <c r="F55" s="156" t="s">
        <v>24</v>
      </c>
      <c r="G55" s="156">
        <v>-14</v>
      </c>
      <c r="H55" s="159">
        <v>42262</v>
      </c>
      <c r="I55" s="156" t="s">
        <v>1854</v>
      </c>
      <c r="J55" s="158" t="s">
        <v>1957</v>
      </c>
      <c r="K55" s="156" t="s">
        <v>1956</v>
      </c>
      <c r="L55" s="161"/>
      <c r="M55" s="157" t="s">
        <v>1851</v>
      </c>
      <c r="N55" s="161"/>
    </row>
    <row r="56" spans="1:14" ht="14.1" customHeight="1" thickBot="1" x14ac:dyDescent="0.25">
      <c r="A56" s="158" t="s">
        <v>3567</v>
      </c>
      <c r="B56" s="156" t="s">
        <v>3180</v>
      </c>
      <c r="C56" s="156" t="s">
        <v>2868</v>
      </c>
      <c r="D56" s="159">
        <v>38314</v>
      </c>
      <c r="E56" s="158">
        <v>500</v>
      </c>
      <c r="F56" s="156" t="s">
        <v>15</v>
      </c>
      <c r="G56" s="156">
        <v>-12</v>
      </c>
      <c r="H56" s="159">
        <v>42284</v>
      </c>
      <c r="I56" s="156" t="s">
        <v>1854</v>
      </c>
      <c r="J56" s="158" t="s">
        <v>3529</v>
      </c>
      <c r="K56" s="156" t="s">
        <v>3530</v>
      </c>
      <c r="L56" s="161"/>
      <c r="M56" s="157" t="s">
        <v>2023</v>
      </c>
      <c r="N56" s="161"/>
    </row>
    <row r="57" spans="1:14" ht="15" customHeight="1" thickBot="1" x14ac:dyDescent="0.25">
      <c r="A57" s="158" t="s">
        <v>2347</v>
      </c>
      <c r="B57" s="156" t="s">
        <v>1048</v>
      </c>
      <c r="C57" s="156" t="s">
        <v>1050</v>
      </c>
      <c r="D57" s="159">
        <v>38599</v>
      </c>
      <c r="E57" s="158">
        <v>506</v>
      </c>
      <c r="F57" s="156" t="s">
        <v>18</v>
      </c>
      <c r="G57" s="156">
        <v>-11</v>
      </c>
      <c r="H57" s="159">
        <v>42252</v>
      </c>
      <c r="I57" s="156" t="s">
        <v>1854</v>
      </c>
      <c r="J57" s="158" t="s">
        <v>1936</v>
      </c>
      <c r="K57" s="156" t="s">
        <v>1935</v>
      </c>
      <c r="L57" s="156" t="s">
        <v>2346</v>
      </c>
      <c r="M57" s="157" t="s">
        <v>1851</v>
      </c>
      <c r="N57" s="160">
        <v>42252</v>
      </c>
    </row>
    <row r="58" spans="1:14" ht="14.1" customHeight="1" thickBot="1" x14ac:dyDescent="0.25">
      <c r="A58" s="158" t="s">
        <v>3568</v>
      </c>
      <c r="B58" s="156" t="s">
        <v>65</v>
      </c>
      <c r="C58" s="156" t="s">
        <v>3210</v>
      </c>
      <c r="D58" s="159">
        <v>35190</v>
      </c>
      <c r="E58" s="158">
        <v>500</v>
      </c>
      <c r="F58" s="156" t="s">
        <v>6</v>
      </c>
      <c r="G58" s="156">
        <v>-20</v>
      </c>
      <c r="H58" s="159">
        <v>42286</v>
      </c>
      <c r="I58" s="156" t="s">
        <v>1854</v>
      </c>
      <c r="J58" s="158" t="s">
        <v>1936</v>
      </c>
      <c r="K58" s="156" t="s">
        <v>1935</v>
      </c>
      <c r="L58" s="161"/>
      <c r="M58" s="157" t="s">
        <v>1851</v>
      </c>
      <c r="N58" s="161"/>
    </row>
    <row r="59" spans="1:14" ht="14.1" customHeight="1" thickBot="1" x14ac:dyDescent="0.25">
      <c r="A59" s="158" t="s">
        <v>3569</v>
      </c>
      <c r="B59" s="156" t="s">
        <v>3213</v>
      </c>
      <c r="C59" s="156" t="s">
        <v>3212</v>
      </c>
      <c r="D59" s="159">
        <v>35130</v>
      </c>
      <c r="E59" s="158">
        <v>500</v>
      </c>
      <c r="F59" s="156" t="s">
        <v>6</v>
      </c>
      <c r="G59" s="156">
        <v>-20</v>
      </c>
      <c r="H59" s="159">
        <v>42303</v>
      </c>
      <c r="I59" s="156" t="s">
        <v>1854</v>
      </c>
      <c r="J59" s="158" t="s">
        <v>1936</v>
      </c>
      <c r="K59" s="156" t="s">
        <v>1935</v>
      </c>
      <c r="L59" s="161"/>
      <c r="M59" s="157" t="s">
        <v>1851</v>
      </c>
      <c r="N59" s="161"/>
    </row>
    <row r="60" spans="1:14" ht="15" customHeight="1" thickBot="1" x14ac:dyDescent="0.25">
      <c r="A60" s="158" t="s">
        <v>3059</v>
      </c>
      <c r="B60" s="156" t="s">
        <v>3060</v>
      </c>
      <c r="C60" s="156" t="s">
        <v>1083</v>
      </c>
      <c r="D60" s="159">
        <v>37235</v>
      </c>
      <c r="E60" s="158">
        <v>500</v>
      </c>
      <c r="F60" s="156" t="s">
        <v>14</v>
      </c>
      <c r="G60" s="156">
        <v>-15</v>
      </c>
      <c r="H60" s="159">
        <v>42259</v>
      </c>
      <c r="I60" s="156" t="s">
        <v>1854</v>
      </c>
      <c r="J60" s="158" t="s">
        <v>2971</v>
      </c>
      <c r="K60" s="156" t="s">
        <v>2972</v>
      </c>
      <c r="L60" s="161"/>
      <c r="M60" s="157" t="s">
        <v>1851</v>
      </c>
      <c r="N60" s="161"/>
    </row>
    <row r="61" spans="1:14" ht="14.1" customHeight="1" thickBot="1" x14ac:dyDescent="0.25">
      <c r="A61" s="158" t="s">
        <v>2345</v>
      </c>
      <c r="B61" s="156" t="s">
        <v>710</v>
      </c>
      <c r="C61" s="156" t="s">
        <v>2344</v>
      </c>
      <c r="D61" s="159">
        <v>39430</v>
      </c>
      <c r="E61" s="158">
        <v>500</v>
      </c>
      <c r="F61" s="156" t="s">
        <v>40</v>
      </c>
      <c r="G61" s="156">
        <v>-11</v>
      </c>
      <c r="H61" s="159">
        <v>42254</v>
      </c>
      <c r="I61" s="156" t="s">
        <v>1854</v>
      </c>
      <c r="J61" s="158" t="s">
        <v>1895</v>
      </c>
      <c r="K61" s="156" t="s">
        <v>1894</v>
      </c>
      <c r="L61" s="161"/>
      <c r="M61" s="157" t="s">
        <v>1851</v>
      </c>
      <c r="N61" s="160">
        <v>42260</v>
      </c>
    </row>
    <row r="62" spans="1:14" ht="14.1" customHeight="1" thickBot="1" x14ac:dyDescent="0.25">
      <c r="A62" s="158" t="s">
        <v>2343</v>
      </c>
      <c r="B62" s="156" t="s">
        <v>722</v>
      </c>
      <c r="C62" s="156" t="s">
        <v>1044</v>
      </c>
      <c r="D62" s="159">
        <v>38800</v>
      </c>
      <c r="E62" s="158">
        <v>607</v>
      </c>
      <c r="F62" s="156" t="s">
        <v>36</v>
      </c>
      <c r="G62" s="156">
        <v>-11</v>
      </c>
      <c r="H62" s="159">
        <v>42254</v>
      </c>
      <c r="I62" s="156" t="s">
        <v>1854</v>
      </c>
      <c r="J62" s="158" t="s">
        <v>1895</v>
      </c>
      <c r="K62" s="156" t="s">
        <v>1894</v>
      </c>
      <c r="L62" s="156" t="s">
        <v>2342</v>
      </c>
      <c r="M62" s="157" t="s">
        <v>1851</v>
      </c>
      <c r="N62" s="160">
        <v>42260</v>
      </c>
    </row>
    <row r="63" spans="1:14" ht="14.1" customHeight="1" thickBot="1" x14ac:dyDescent="0.25">
      <c r="A63" s="158" t="s">
        <v>2341</v>
      </c>
      <c r="B63" s="156" t="s">
        <v>720</v>
      </c>
      <c r="C63" s="156" t="s">
        <v>1042</v>
      </c>
      <c r="D63" s="159">
        <v>38180</v>
      </c>
      <c r="E63" s="158">
        <v>863</v>
      </c>
      <c r="F63" s="156" t="s">
        <v>15</v>
      </c>
      <c r="G63" s="156">
        <v>-12</v>
      </c>
      <c r="H63" s="159">
        <v>42254</v>
      </c>
      <c r="I63" s="156" t="s">
        <v>1854</v>
      </c>
      <c r="J63" s="158" t="s">
        <v>1895</v>
      </c>
      <c r="K63" s="156" t="s">
        <v>1894</v>
      </c>
      <c r="L63" s="156" t="s">
        <v>1974</v>
      </c>
      <c r="M63" s="157" t="s">
        <v>1851</v>
      </c>
      <c r="N63" s="160">
        <v>42260</v>
      </c>
    </row>
    <row r="64" spans="1:14" ht="12.95" customHeight="1" thickBot="1" x14ac:dyDescent="0.25">
      <c r="A64" s="158" t="s">
        <v>2340</v>
      </c>
      <c r="B64" s="156" t="s">
        <v>1038</v>
      </c>
      <c r="C64" s="156" t="s">
        <v>1045</v>
      </c>
      <c r="D64" s="159">
        <v>37119</v>
      </c>
      <c r="E64" s="158">
        <v>554</v>
      </c>
      <c r="F64" s="156" t="s">
        <v>14</v>
      </c>
      <c r="G64" s="156">
        <v>-15</v>
      </c>
      <c r="H64" s="159">
        <v>42260</v>
      </c>
      <c r="I64" s="156" t="s">
        <v>1854</v>
      </c>
      <c r="J64" s="158" t="s">
        <v>2339</v>
      </c>
      <c r="K64" s="156" t="s">
        <v>2338</v>
      </c>
      <c r="L64" s="156" t="s">
        <v>2337</v>
      </c>
      <c r="M64" s="157" t="s">
        <v>1851</v>
      </c>
      <c r="N64" s="160">
        <v>42260</v>
      </c>
    </row>
    <row r="65" spans="1:14" ht="14.1" customHeight="1" thickBot="1" x14ac:dyDescent="0.25">
      <c r="A65" s="158" t="s">
        <v>2895</v>
      </c>
      <c r="B65" s="156" t="s">
        <v>2896</v>
      </c>
      <c r="C65" s="156" t="s">
        <v>2897</v>
      </c>
      <c r="D65" s="159">
        <v>38022</v>
      </c>
      <c r="E65" s="158">
        <v>500</v>
      </c>
      <c r="F65" s="156" t="s">
        <v>15</v>
      </c>
      <c r="G65" s="156">
        <v>-12</v>
      </c>
      <c r="H65" s="159">
        <v>42209</v>
      </c>
      <c r="I65" s="156" t="s">
        <v>1854</v>
      </c>
      <c r="J65" s="158" t="s">
        <v>2822</v>
      </c>
      <c r="K65" s="156" t="s">
        <v>2823</v>
      </c>
      <c r="L65" s="161"/>
      <c r="M65" s="157" t="s">
        <v>1851</v>
      </c>
      <c r="N65" s="161"/>
    </row>
    <row r="66" spans="1:14" ht="13.5" thickBot="1" x14ac:dyDescent="0.25">
      <c r="A66" s="158" t="s">
        <v>2898</v>
      </c>
      <c r="B66" s="156" t="s">
        <v>2899</v>
      </c>
      <c r="C66" s="156" t="s">
        <v>2897</v>
      </c>
      <c r="D66" s="159">
        <v>18894</v>
      </c>
      <c r="E66" s="158">
        <v>654</v>
      </c>
      <c r="F66" s="156" t="s">
        <v>27</v>
      </c>
      <c r="G66" s="156">
        <v>-70</v>
      </c>
      <c r="H66" s="159">
        <v>42250</v>
      </c>
      <c r="I66" s="156" t="s">
        <v>1854</v>
      </c>
      <c r="J66" s="158" t="s">
        <v>1880</v>
      </c>
      <c r="K66" s="156" t="s">
        <v>1879</v>
      </c>
      <c r="L66" s="161"/>
      <c r="M66" s="157" t="s">
        <v>1851</v>
      </c>
      <c r="N66" s="160">
        <v>42267</v>
      </c>
    </row>
    <row r="67" spans="1:14" ht="13.5" thickBot="1" x14ac:dyDescent="0.25">
      <c r="A67" s="158" t="s">
        <v>3570</v>
      </c>
      <c r="B67" s="156" t="s">
        <v>708</v>
      </c>
      <c r="C67" s="156" t="s">
        <v>3178</v>
      </c>
      <c r="D67" s="159">
        <v>37944</v>
      </c>
      <c r="E67" s="158">
        <v>534</v>
      </c>
      <c r="F67" s="156" t="s">
        <v>17</v>
      </c>
      <c r="G67" s="156">
        <v>-13</v>
      </c>
      <c r="H67" s="159">
        <v>42263</v>
      </c>
      <c r="I67" s="156" t="s">
        <v>1854</v>
      </c>
      <c r="J67" s="158" t="s">
        <v>3552</v>
      </c>
      <c r="K67" s="156" t="s">
        <v>3553</v>
      </c>
      <c r="L67" s="161"/>
      <c r="M67" s="157" t="s">
        <v>1851</v>
      </c>
      <c r="N67" s="160">
        <v>42283</v>
      </c>
    </row>
    <row r="68" spans="1:14" ht="13.5" thickBot="1" x14ac:dyDescent="0.25">
      <c r="A68" s="158" t="s">
        <v>2617</v>
      </c>
      <c r="B68" s="156" t="s">
        <v>552</v>
      </c>
      <c r="C68" s="156" t="s">
        <v>1119</v>
      </c>
      <c r="D68" s="159">
        <v>37642</v>
      </c>
      <c r="E68" s="158">
        <v>500</v>
      </c>
      <c r="F68" s="156" t="s">
        <v>17</v>
      </c>
      <c r="G68" s="156">
        <v>-13</v>
      </c>
      <c r="H68" s="159">
        <v>42257</v>
      </c>
      <c r="I68" s="156" t="s">
        <v>1854</v>
      </c>
      <c r="J68" s="158" t="s">
        <v>2576</v>
      </c>
      <c r="K68" s="156" t="s">
        <v>2577</v>
      </c>
      <c r="L68" s="156" t="s">
        <v>2618</v>
      </c>
      <c r="M68" s="157" t="s">
        <v>1851</v>
      </c>
      <c r="N68" s="160">
        <v>42264</v>
      </c>
    </row>
    <row r="69" spans="1:14" ht="13.5" thickBot="1" x14ac:dyDescent="0.25">
      <c r="A69" s="158" t="s">
        <v>2336</v>
      </c>
      <c r="B69" s="156" t="s">
        <v>1035</v>
      </c>
      <c r="C69" s="156" t="s">
        <v>1034</v>
      </c>
      <c r="D69" s="159">
        <v>32787</v>
      </c>
      <c r="E69" s="158">
        <v>1327</v>
      </c>
      <c r="F69" s="156" t="s">
        <v>6</v>
      </c>
      <c r="G69" s="156">
        <v>-40</v>
      </c>
      <c r="H69" s="159">
        <v>42259</v>
      </c>
      <c r="I69" s="156" t="s">
        <v>1854</v>
      </c>
      <c r="J69" s="158" t="s">
        <v>1863</v>
      </c>
      <c r="K69" s="156" t="s">
        <v>1862</v>
      </c>
      <c r="L69" s="156" t="s">
        <v>2335</v>
      </c>
      <c r="M69" s="157" t="s">
        <v>1851</v>
      </c>
      <c r="N69" s="160">
        <v>42260</v>
      </c>
    </row>
    <row r="70" spans="1:14" ht="13.5" thickBot="1" x14ac:dyDescent="0.25">
      <c r="A70" s="158" t="s">
        <v>2334</v>
      </c>
      <c r="B70" s="156" t="s">
        <v>1043</v>
      </c>
      <c r="C70" s="156" t="s">
        <v>1045</v>
      </c>
      <c r="D70" s="159">
        <v>38381</v>
      </c>
      <c r="E70" s="158">
        <v>793</v>
      </c>
      <c r="F70" s="156" t="s">
        <v>18</v>
      </c>
      <c r="G70" s="156">
        <v>-11</v>
      </c>
      <c r="H70" s="159">
        <v>42220</v>
      </c>
      <c r="I70" s="156" t="s">
        <v>1854</v>
      </c>
      <c r="J70" s="158" t="s">
        <v>1853</v>
      </c>
      <c r="K70" s="156" t="s">
        <v>1852</v>
      </c>
      <c r="L70" s="156" t="s">
        <v>2333</v>
      </c>
      <c r="M70" s="161"/>
      <c r="N70" s="161"/>
    </row>
    <row r="71" spans="1:14" ht="13.5" thickBot="1" x14ac:dyDescent="0.25">
      <c r="A71" s="158" t="s">
        <v>2332</v>
      </c>
      <c r="B71" s="156" t="s">
        <v>1041</v>
      </c>
      <c r="C71" s="156" t="s">
        <v>1040</v>
      </c>
      <c r="D71" s="159">
        <v>37331</v>
      </c>
      <c r="E71" s="158">
        <v>618</v>
      </c>
      <c r="F71" s="156" t="s">
        <v>24</v>
      </c>
      <c r="G71" s="156">
        <v>-14</v>
      </c>
      <c r="H71" s="159">
        <v>42253</v>
      </c>
      <c r="I71" s="156" t="s">
        <v>1854</v>
      </c>
      <c r="J71" s="158" t="s">
        <v>1853</v>
      </c>
      <c r="K71" s="156" t="s">
        <v>1852</v>
      </c>
      <c r="L71" s="156" t="s">
        <v>2331</v>
      </c>
      <c r="M71" s="157" t="s">
        <v>1851</v>
      </c>
      <c r="N71" s="160">
        <v>42253</v>
      </c>
    </row>
  </sheetData>
  <customSheetViews>
    <customSheetView guid="{463E170A-BC43-40FC-B560-85BBAB7B6F04}" showGridLines="0" state="hidden">
      <selection activeCell="P8" sqref="P8"/>
      <pageMargins left="0.78740157499999996" right="0.78740157499999996" top="0.984251969" bottom="0.984251969" header="0.4921259845" footer="0.4921259845"/>
    </customSheetView>
  </customSheetViews>
  <pageMargins left="0.78740157499999996" right="0.78740157499999996" top="0.984251969" bottom="0.984251969" header="0.4921259845" footer="0.492125984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pane ySplit="1" topLeftCell="A2" activePane="bottomLeft" state="frozen"/>
      <selection activeCell="AD2" sqref="AD2"/>
      <selection pane="bottomLeft" activeCell="AD2" sqref="AD2"/>
    </sheetView>
  </sheetViews>
  <sheetFormatPr baseColWidth="10" defaultRowHeight="15" x14ac:dyDescent="0.25"/>
  <cols>
    <col min="1" max="2" width="11.5703125" style="144" customWidth="1"/>
    <col min="3" max="3" width="11.42578125" style="144"/>
    <col min="4" max="4" width="17.42578125" style="144" customWidth="1"/>
    <col min="5" max="6" width="11.42578125" style="144"/>
    <col min="7" max="7" width="13.28515625" style="144" customWidth="1"/>
    <col min="8" max="9" width="11.42578125" style="144"/>
    <col min="10" max="10" width="10.42578125" style="144" customWidth="1"/>
    <col min="11" max="16384" width="11.42578125" style="144"/>
  </cols>
  <sheetData>
    <row r="1" spans="1:11" x14ac:dyDescent="0.25">
      <c r="A1" s="147" t="s">
        <v>0</v>
      </c>
      <c r="B1" s="147" t="s">
        <v>1</v>
      </c>
      <c r="C1" s="144" t="s">
        <v>2622</v>
      </c>
      <c r="D1" s="144" t="s">
        <v>3</v>
      </c>
      <c r="E1" s="144" t="s">
        <v>2330</v>
      </c>
      <c r="F1" s="144" t="s">
        <v>307</v>
      </c>
      <c r="G1" s="144" t="s">
        <v>2997</v>
      </c>
      <c r="H1" s="144" t="s">
        <v>2329</v>
      </c>
      <c r="I1" s="144" t="s">
        <v>2623</v>
      </c>
      <c r="J1" s="144" t="s">
        <v>2998</v>
      </c>
      <c r="K1" s="144" t="s">
        <v>2999</v>
      </c>
    </row>
    <row r="2" spans="1:11" x14ac:dyDescent="0.25">
      <c r="A2" s="146" t="str">
        <f>'edt_rapport Filles'!C2</f>
        <v>Fanny</v>
      </c>
      <c r="B2" s="146" t="str">
        <f>'edt_rapport Filles'!B2</f>
        <v>FERREUX</v>
      </c>
      <c r="C2" s="144" t="str">
        <f>MID('edt_rapport Filles'!A2,2,LEN('edt_rapport Filles'!A2)-1)</f>
        <v>2515735</v>
      </c>
      <c r="D2" s="144" t="str">
        <f>VLOOKUP('edt_rapport Filles'!K2,Clubs!A:B,2,FALSE)</f>
        <v>PS Besançon</v>
      </c>
      <c r="E2" s="144">
        <f>'edt_rapport Filles'!E2</f>
        <v>534</v>
      </c>
      <c r="F2" s="144">
        <f>YEAR('edt_rapport Filles'!D2)</f>
        <v>2005</v>
      </c>
      <c r="G2" s="144" t="str">
        <f>SUBSTITUTE(IF('edt_rapport Filles'!L2=0,"",'edt_rapport Filles'!L2)," ","")</f>
        <v>1F45G</v>
      </c>
      <c r="H2" s="144" t="b">
        <f>ISNA(VLOOKUP(C2,Filles!$D:$D,1,FALSE))</f>
        <v>0</v>
      </c>
      <c r="I2" s="144" t="str">
        <f t="shared" ref="I2:I65" si="0">IF(C2=C1,"***","")</f>
        <v/>
      </c>
      <c r="J2" s="144" t="str">
        <f>IF(G2=IF(VLOOKUP(C2,Filles!$D:$O,12,FALSE)="0","",VLOOKUP(C2,Filles!$D:$O,12,FALSE)),"","***")</f>
        <v>***</v>
      </c>
      <c r="K2" s="144" t="str">
        <f>IF(D2=VLOOKUP(C2,Filles!$D:$E,2,FALSE),"","***")</f>
        <v/>
      </c>
    </row>
    <row r="3" spans="1:11" x14ac:dyDescent="0.25">
      <c r="A3" s="146" t="str">
        <f>'edt_rapport Filles'!C3</f>
        <v>Fantine</v>
      </c>
      <c r="B3" s="146" t="str">
        <f>'edt_rapport Filles'!B3</f>
        <v>MOMMESSIN</v>
      </c>
      <c r="C3" s="144" t="str">
        <f>MID('edt_rapport Filles'!A3,2,LEN('edt_rapport Filles'!A3)-1)</f>
        <v>2514936</v>
      </c>
      <c r="D3" s="144" t="str">
        <f>VLOOKUP('edt_rapport Filles'!K3,Clubs!A:B,2,FALSE)</f>
        <v>PS Besançon</v>
      </c>
      <c r="E3" s="144">
        <f>'edt_rapport Filles'!E3</f>
        <v>500</v>
      </c>
      <c r="F3" s="144">
        <f>YEAR('edt_rapport Filles'!D3)</f>
        <v>2005</v>
      </c>
      <c r="G3" s="144" t="str">
        <f>SUBSTITUTE(IF('edt_rapport Filles'!L3=0,"",'edt_rapport Filles'!L3)," ","")</f>
        <v>70G</v>
      </c>
      <c r="H3" s="144" t="b">
        <f>ISNA(VLOOKUP(C3,Filles!$D:$D,1,FALSE))</f>
        <v>0</v>
      </c>
      <c r="I3" s="144" t="str">
        <f t="shared" si="0"/>
        <v/>
      </c>
      <c r="J3" s="144" t="str">
        <f>IF(G3=IF(VLOOKUP(C3,Filles!$D:$O,12,FALSE)="0","",VLOOKUP(C3,Filles!$D:$O,12,FALSE)),"","***")</f>
        <v>***</v>
      </c>
      <c r="K3" s="144" t="str">
        <f>IF(D3=VLOOKUP(C3,Filles!$D:$E,2,FALSE),"","***")</f>
        <v/>
      </c>
    </row>
    <row r="4" spans="1:11" x14ac:dyDescent="0.25">
      <c r="A4" s="146" t="str">
        <f>'edt_rapport Filles'!C4</f>
        <v>Nina</v>
      </c>
      <c r="B4" s="146" t="str">
        <f>'edt_rapport Filles'!B4</f>
        <v>COSTILLE</v>
      </c>
      <c r="C4" s="144" t="str">
        <f>MID('edt_rapport Filles'!A4,2,LEN('edt_rapport Filles'!A4)-1)</f>
        <v>2515822</v>
      </c>
      <c r="D4" s="144" t="str">
        <f>VLOOKUP('edt_rapport Filles'!K4,Clubs!A:B,2,FALSE)</f>
        <v>PS Besançon</v>
      </c>
      <c r="E4" s="144">
        <f>'edt_rapport Filles'!E4</f>
        <v>500</v>
      </c>
      <c r="F4" s="144">
        <f>YEAR('edt_rapport Filles'!D4)</f>
        <v>2004</v>
      </c>
      <c r="G4" s="144" t="str">
        <f>SUBSTITUTE(IF('edt_rapport Filles'!L4=0,"",'edt_rapport Filles'!L4)," ","")</f>
        <v>2G</v>
      </c>
      <c r="H4" s="144" t="b">
        <f>ISNA(VLOOKUP(C4,Filles!$D:$D,1,FALSE))</f>
        <v>0</v>
      </c>
      <c r="I4" s="144" t="str">
        <f t="shared" si="0"/>
        <v/>
      </c>
      <c r="J4" s="144" t="str">
        <f>IF(G4=IF(VLOOKUP(C4,Filles!$D:$O,12,FALSE)="0","",VLOOKUP(C4,Filles!$D:$O,12,FALSE)),"","***")</f>
        <v>***</v>
      </c>
      <c r="K4" s="144" t="str">
        <f>IF(D4=VLOOKUP(C4,Filles!$D:$E,2,FALSE),"","***")</f>
        <v/>
      </c>
    </row>
    <row r="5" spans="1:11" x14ac:dyDescent="0.25">
      <c r="A5" s="146" t="str">
        <f>'edt_rapport Filles'!C5</f>
        <v>Clara</v>
      </c>
      <c r="B5" s="146" t="str">
        <f>'edt_rapport Filles'!B5</f>
        <v>BENIER ROLLET</v>
      </c>
      <c r="C5" s="144" t="str">
        <f>MID('edt_rapport Filles'!A5,2,LEN('edt_rapport Filles'!A5)-1)</f>
        <v>2511609</v>
      </c>
      <c r="D5" s="144" t="str">
        <f>VLOOKUP('edt_rapport Filles'!K5,Clubs!A:B,2,FALSE)</f>
        <v>PS Besançon</v>
      </c>
      <c r="E5" s="144">
        <f>'edt_rapport Filles'!E5</f>
        <v>1317</v>
      </c>
      <c r="F5" s="144">
        <f>YEAR('edt_rapport Filles'!D5)</f>
        <v>1998</v>
      </c>
      <c r="G5" s="144" t="str">
        <f>SUBSTITUTE(IF('edt_rapport Filles'!L5=0,"",'edt_rapport Filles'!L5)," ","")</f>
        <v>2B35C</v>
      </c>
      <c r="H5" s="144" t="b">
        <f>ISNA(VLOOKUP(C5,Filles!$D:$D,1,FALSE))</f>
        <v>0</v>
      </c>
      <c r="I5" s="144" t="str">
        <f t="shared" si="0"/>
        <v/>
      </c>
      <c r="J5" s="144" t="str">
        <f>IF(G5=IF(VLOOKUP(C5,Filles!$D:$O,12,FALSE)="0","",VLOOKUP(C5,Filles!$D:$O,12,FALSE)),"","***")</f>
        <v>***</v>
      </c>
      <c r="K5" s="144" t="str">
        <f>IF(D5=VLOOKUP(C5,Filles!$D:$E,2,FALSE),"","***")</f>
        <v/>
      </c>
    </row>
    <row r="6" spans="1:11" x14ac:dyDescent="0.25">
      <c r="A6" s="146" t="str">
        <f>'edt_rapport Filles'!C6</f>
        <v>Ludivine</v>
      </c>
      <c r="B6" s="146" t="str">
        <f>'edt_rapport Filles'!B6</f>
        <v>FRANCOIS</v>
      </c>
      <c r="C6" s="144" t="str">
        <f>MID('edt_rapport Filles'!A6,2,LEN('edt_rapport Filles'!A6)-1)</f>
        <v>903534</v>
      </c>
      <c r="D6" s="144" t="str">
        <f>VLOOKUP('edt_rapport Filles'!K6,Clubs!A:B,2,FALSE)</f>
        <v>PS Besançon</v>
      </c>
      <c r="E6" s="144">
        <f>'edt_rapport Filles'!E6</f>
        <v>1061</v>
      </c>
      <c r="F6" s="144">
        <f>YEAR('edt_rapport Filles'!D6)</f>
        <v>1995</v>
      </c>
      <c r="G6" s="144" t="str">
        <f>SUBSTITUTE(IF('edt_rapport Filles'!L6=0,"",'edt_rapport Filles'!L6)," ","")</f>
        <v>3B</v>
      </c>
      <c r="H6" s="144" t="b">
        <f>ISNA(VLOOKUP(C6,Filles!$D:$D,1,FALSE))</f>
        <v>0</v>
      </c>
      <c r="I6" s="144" t="str">
        <f t="shared" si="0"/>
        <v/>
      </c>
      <c r="J6" s="144" t="str">
        <f>IF(G6=IF(VLOOKUP(C6,Filles!$D:$O,12,FALSE)="0","",VLOOKUP(C6,Filles!$D:$O,12,FALSE)),"","***")</f>
        <v>***</v>
      </c>
      <c r="K6" s="144" t="str">
        <f>IF(D6=VLOOKUP(C6,Filles!$D:$E,2,FALSE),"","***")</f>
        <v/>
      </c>
    </row>
    <row r="7" spans="1:11" x14ac:dyDescent="0.25">
      <c r="A7" s="146" t="str">
        <f>'edt_rapport Filles'!C7</f>
        <v>Oceane</v>
      </c>
      <c r="B7" s="146" t="str">
        <f>'edt_rapport Filles'!B7</f>
        <v>FROHLICH-ROBERT</v>
      </c>
      <c r="C7" s="144" t="str">
        <f>MID('edt_rapport Filles'!A7,2,LEN('edt_rapport Filles'!A7)-1)</f>
        <v>2516324</v>
      </c>
      <c r="D7" s="144" t="str">
        <f>VLOOKUP('edt_rapport Filles'!K7,Clubs!A:B,2,FALSE)</f>
        <v>Fesches le Châtel</v>
      </c>
      <c r="E7" s="144">
        <f>'edt_rapport Filles'!E7</f>
        <v>500</v>
      </c>
      <c r="F7" s="144">
        <f>YEAR('edt_rapport Filles'!D7)</f>
        <v>2007</v>
      </c>
      <c r="G7" s="144" t="str">
        <f>SUBSTITUTE(IF('edt_rapport Filles'!L7=0,"",'edt_rapport Filles'!L7)," ","")</f>
        <v/>
      </c>
      <c r="H7" s="144" t="b">
        <f>ISNA(VLOOKUP(C7,Filles!$D:$D,1,FALSE))</f>
        <v>0</v>
      </c>
      <c r="I7" s="144" t="str">
        <f t="shared" si="0"/>
        <v/>
      </c>
      <c r="J7" s="144" t="str">
        <f>IF(G7=IF(VLOOKUP(C7,Filles!$D:$O,12,FALSE)="0","",VLOOKUP(C7,Filles!$D:$O,12,FALSE)),"","***")</f>
        <v>***</v>
      </c>
      <c r="K7" s="144" t="str">
        <f>IF(D7=VLOOKUP(C7,Filles!$D:$E,2,FALSE),"","***")</f>
        <v/>
      </c>
    </row>
    <row r="8" spans="1:11" x14ac:dyDescent="0.25">
      <c r="A8" s="146" t="str">
        <f>'edt_rapport Filles'!C8</f>
        <v>Daphné</v>
      </c>
      <c r="B8" s="146" t="str">
        <f>'edt_rapport Filles'!B8</f>
        <v>OVAL</v>
      </c>
      <c r="C8" s="144" t="str">
        <f>MID('edt_rapport Filles'!A8,2,LEN('edt_rapport Filles'!A8)-1)</f>
        <v>2515146</v>
      </c>
      <c r="D8" s="144" t="str">
        <f>VLOOKUP('edt_rapport Filles'!K8,Clubs!A:B,2,FALSE)</f>
        <v>Sochaux</v>
      </c>
      <c r="E8" s="144">
        <f>'edt_rapport Filles'!E8</f>
        <v>588</v>
      </c>
      <c r="F8" s="144">
        <f>YEAR('edt_rapport Filles'!D8)</f>
        <v>2004</v>
      </c>
      <c r="G8" s="144" t="str">
        <f>SUBSTITUTE(IF('edt_rapport Filles'!L8=0,"",'edt_rapport Filles'!L8)," ","")</f>
        <v>12F60G</v>
      </c>
      <c r="H8" s="144" t="b">
        <f>ISNA(VLOOKUP(C8,Filles!$D:$D,1,FALSE))</f>
        <v>0</v>
      </c>
      <c r="I8" s="144" t="str">
        <f t="shared" si="0"/>
        <v/>
      </c>
      <c r="J8" s="144" t="str">
        <f>IF(G8=IF(VLOOKUP(C8,Filles!$D:$O,12,FALSE)="0","",VLOOKUP(C8,Filles!$D:$O,12,FALSE)),"","***")</f>
        <v>***</v>
      </c>
      <c r="K8" s="144" t="str">
        <f>IF(D8=VLOOKUP(C8,Filles!$D:$E,2,FALSE),"","***")</f>
        <v/>
      </c>
    </row>
    <row r="9" spans="1:11" x14ac:dyDescent="0.25">
      <c r="A9" s="146" t="str">
        <f>'edt_rapport Filles'!C9</f>
        <v>Mélanie</v>
      </c>
      <c r="B9" s="146" t="str">
        <f>'edt_rapport Filles'!B9</f>
        <v>FARLEY</v>
      </c>
      <c r="C9" s="144" t="str">
        <f>MID('edt_rapport Filles'!A9,2,LEN('edt_rapport Filles'!A9)-1)</f>
        <v>2513621</v>
      </c>
      <c r="D9" s="144" t="str">
        <f>VLOOKUP('edt_rapport Filles'!K9,Clubs!A:B,2,FALSE)</f>
        <v>Seloncourt</v>
      </c>
      <c r="E9" s="144">
        <f>'edt_rapport Filles'!E9</f>
        <v>907</v>
      </c>
      <c r="F9" s="144">
        <f>YEAR('edt_rapport Filles'!D9)</f>
        <v>1998</v>
      </c>
      <c r="G9" s="144" t="str">
        <f>SUBSTITUTE(IF('edt_rapport Filles'!L9=0,"",'edt_rapport Filles'!L9)," ","")</f>
        <v>9C75D</v>
      </c>
      <c r="H9" s="144" t="b">
        <f>ISNA(VLOOKUP(C9,Filles!$D:$D,1,FALSE))</f>
        <v>0</v>
      </c>
      <c r="I9" s="144" t="str">
        <f t="shared" si="0"/>
        <v/>
      </c>
      <c r="J9" s="144" t="str">
        <f>IF(G9=IF(VLOOKUP(C9,Filles!$D:$O,12,FALSE)="0","",VLOOKUP(C9,Filles!$D:$O,12,FALSE)),"","***")</f>
        <v>***</v>
      </c>
      <c r="K9" s="144" t="str">
        <f>IF(D9=VLOOKUP(C9,Filles!$D:$E,2,FALSE),"","***")</f>
        <v/>
      </c>
    </row>
    <row r="10" spans="1:11" x14ac:dyDescent="0.25">
      <c r="A10" s="146" t="str">
        <f>'edt_rapport Filles'!C10</f>
        <v>Karine</v>
      </c>
      <c r="B10" s="146" t="str">
        <f>'edt_rapport Filles'!B10</f>
        <v>CAPELLI COINTET</v>
      </c>
      <c r="C10" s="144" t="str">
        <f>MID('edt_rapport Filles'!A10,2,LEN('edt_rapport Filles'!A10)-1)</f>
        <v>2515861</v>
      </c>
      <c r="D10" s="144" t="str">
        <f>VLOOKUP('edt_rapport Filles'!K10,Clubs!A:B,2,FALSE)</f>
        <v>Seloncourt</v>
      </c>
      <c r="E10" s="144">
        <f>'edt_rapport Filles'!E10</f>
        <v>868</v>
      </c>
      <c r="F10" s="144">
        <f>YEAR('edt_rapport Filles'!D10)</f>
        <v>1976</v>
      </c>
      <c r="G10" s="144" t="str">
        <f>SUBSTITUTE(IF('edt_rapport Filles'!L10=0,"",'edt_rapport Filles'!L10)," ","")</f>
        <v/>
      </c>
      <c r="H10" s="144" t="b">
        <f>ISNA(VLOOKUP(C10,Filles!$D:$D,1,FALSE))</f>
        <v>0</v>
      </c>
      <c r="I10" s="144" t="str">
        <f t="shared" si="0"/>
        <v/>
      </c>
      <c r="J10" s="144" t="str">
        <f>IF(G10=IF(VLOOKUP(C10,Filles!$D:$O,12,FALSE)="0","",VLOOKUP(C10,Filles!$D:$O,12,FALSE)),"","***")</f>
        <v>***</v>
      </c>
      <c r="K10" s="144" t="str">
        <f>IF(D10=VLOOKUP(C10,Filles!$D:$E,2,FALSE),"","***")</f>
        <v/>
      </c>
    </row>
    <row r="11" spans="1:11" x14ac:dyDescent="0.25">
      <c r="A11" s="146" t="str">
        <f>'edt_rapport Filles'!C11</f>
        <v>Sophie</v>
      </c>
      <c r="B11" s="146" t="str">
        <f>'edt_rapport Filles'!B11</f>
        <v>PERSICO</v>
      </c>
      <c r="C11" s="144" t="str">
        <f>MID('edt_rapport Filles'!A11,2,LEN('edt_rapport Filles'!A11)-1)</f>
        <v>903120</v>
      </c>
      <c r="D11" s="144" t="str">
        <f>VLOOKUP('edt_rapport Filles'!K11,Clubs!A:B,2,FALSE)</f>
        <v>Seloncourt</v>
      </c>
      <c r="E11" s="144">
        <f>'edt_rapport Filles'!E11</f>
        <v>801</v>
      </c>
      <c r="F11" s="144">
        <f>YEAR('edt_rapport Filles'!D11)</f>
        <v>1975</v>
      </c>
      <c r="G11" s="144" t="str">
        <f>SUBSTITUTE(IF('edt_rapport Filles'!L11=0,"",'edt_rapport Filles'!L11)," ","")</f>
        <v>5B98C</v>
      </c>
      <c r="H11" s="144" t="b">
        <f>ISNA(VLOOKUP(C11,Filles!$D:$D,1,FALSE))</f>
        <v>0</v>
      </c>
      <c r="I11" s="144" t="str">
        <f t="shared" si="0"/>
        <v/>
      </c>
      <c r="J11" s="144" t="str">
        <f>IF(G11=IF(VLOOKUP(C11,Filles!$D:$O,12,FALSE)="0","",VLOOKUP(C11,Filles!$D:$O,12,FALSE)),"","***")</f>
        <v>***</v>
      </c>
      <c r="K11" s="144" t="str">
        <f>IF(D11=VLOOKUP(C11,Filles!$D:$E,2,FALSE),"","***")</f>
        <v/>
      </c>
    </row>
    <row r="12" spans="1:11" x14ac:dyDescent="0.25">
      <c r="A12" s="146" t="str">
        <f>'edt_rapport Filles'!C12</f>
        <v>Lucie</v>
      </c>
      <c r="B12" s="146" t="str">
        <f>'edt_rapport Filles'!B12</f>
        <v>DUARTE</v>
      </c>
      <c r="C12" s="144" t="str">
        <f>MID('edt_rapport Filles'!A12,2,LEN('edt_rapport Filles'!A12)-1)</f>
        <v>2516299</v>
      </c>
      <c r="D12" s="144" t="str">
        <f>VLOOKUP('edt_rapport Filles'!K12,Clubs!A:B,2,FALSE)</f>
        <v>Torpes Boussières</v>
      </c>
      <c r="E12" s="144">
        <f>'edt_rapport Filles'!E12</f>
        <v>500</v>
      </c>
      <c r="F12" s="144">
        <f>YEAR('edt_rapport Filles'!D12)</f>
        <v>2004</v>
      </c>
      <c r="G12" s="144" t="str">
        <f>SUBSTITUTE(IF('edt_rapport Filles'!L12=0,"",'edt_rapport Filles'!L12)," ","")</f>
        <v/>
      </c>
      <c r="H12" s="144" t="b">
        <f>ISNA(VLOOKUP(C12,Filles!$D:$D,1,FALSE))</f>
        <v>0</v>
      </c>
      <c r="I12" s="144" t="str">
        <f t="shared" si="0"/>
        <v/>
      </c>
      <c r="J12" s="144" t="str">
        <f>IF(G12=IF(VLOOKUP(C12,Filles!$D:$O,12,FALSE)="0","",VLOOKUP(C12,Filles!$D:$O,12,FALSE)),"","***")</f>
        <v>***</v>
      </c>
      <c r="K12" s="144" t="str">
        <f>IF(D12=VLOOKUP(C12,Filles!$D:$E,2,FALSE),"","***")</f>
        <v/>
      </c>
    </row>
    <row r="13" spans="1:11" x14ac:dyDescent="0.25">
      <c r="A13" s="146" t="str">
        <f>'edt_rapport Filles'!C13</f>
        <v>Lucie</v>
      </c>
      <c r="B13" s="146" t="str">
        <f>'edt_rapport Filles'!B13</f>
        <v>MAIREY</v>
      </c>
      <c r="C13" s="144" t="str">
        <f>MID('edt_rapport Filles'!A13,2,LEN('edt_rapport Filles'!A13)-1)</f>
        <v>2513924</v>
      </c>
      <c r="D13" s="144" t="str">
        <f>VLOOKUP('edt_rapport Filles'!K13,Clubs!A:B,2,FALSE)</f>
        <v>Torpes Boussières</v>
      </c>
      <c r="E13" s="144">
        <f>'edt_rapport Filles'!E13</f>
        <v>780</v>
      </c>
      <c r="F13" s="144">
        <f>YEAR('edt_rapport Filles'!D13)</f>
        <v>1999</v>
      </c>
      <c r="G13" s="144" t="str">
        <f>SUBSTITUTE(IF('edt_rapport Filles'!L13=0,"",'edt_rapport Filles'!L13)," ","")</f>
        <v>3C75D</v>
      </c>
      <c r="H13" s="144" t="b">
        <f>ISNA(VLOOKUP(C13,Filles!$D:$D,1,FALSE))</f>
        <v>0</v>
      </c>
      <c r="I13" s="144" t="str">
        <f t="shared" si="0"/>
        <v/>
      </c>
      <c r="J13" s="144" t="str">
        <f>IF(G13=IF(VLOOKUP(C13,Filles!$D:$O,12,FALSE)="0","",VLOOKUP(C13,Filles!$D:$O,12,FALSE)),"","***")</f>
        <v>***</v>
      </c>
      <c r="K13" s="144" t="str">
        <f>IF(D13=VLOOKUP(C13,Filles!$D:$E,2,FALSE),"","***")</f>
        <v/>
      </c>
    </row>
    <row r="14" spans="1:11" x14ac:dyDescent="0.25">
      <c r="A14" s="146" t="str">
        <f>'edt_rapport Filles'!C14</f>
        <v>Emilie</v>
      </c>
      <c r="B14" s="146" t="str">
        <f>'edt_rapport Filles'!B14</f>
        <v>LIEU</v>
      </c>
      <c r="C14" s="144" t="str">
        <f>MID('edt_rapport Filles'!A14,2,LEN('edt_rapport Filles'!A14)-1)</f>
        <v>218030</v>
      </c>
      <c r="D14" s="144" t="str">
        <f>VLOOKUP('edt_rapport Filles'!K14,Clubs!A:B,2,FALSE)</f>
        <v>Valdahon</v>
      </c>
      <c r="E14" s="144">
        <f>'edt_rapport Filles'!E14</f>
        <v>797</v>
      </c>
      <c r="F14" s="144">
        <f>YEAR('edt_rapport Filles'!D14)</f>
        <v>1982</v>
      </c>
      <c r="G14" s="144" t="str">
        <f>SUBSTITUTE(IF('edt_rapport Filles'!L14=0,"",'edt_rapport Filles'!L14)," ","")</f>
        <v>1B78C</v>
      </c>
      <c r="H14" s="144" t="b">
        <f>ISNA(VLOOKUP(C14,Filles!$D:$D,1,FALSE))</f>
        <v>0</v>
      </c>
      <c r="I14" s="144" t="str">
        <f t="shared" si="0"/>
        <v/>
      </c>
      <c r="J14" s="144" t="str">
        <f>IF(G14=IF(VLOOKUP(C14,Filles!$D:$O,12,FALSE)="0","",VLOOKUP(C14,Filles!$D:$O,12,FALSE)),"","***")</f>
        <v>***</v>
      </c>
      <c r="K14" s="144" t="str">
        <f>IF(D14=VLOOKUP(C14,Filles!$D:$E,2,FALSE),"","***")</f>
        <v/>
      </c>
    </row>
    <row r="15" spans="1:11" x14ac:dyDescent="0.25">
      <c r="A15" s="146" t="str">
        <f>'edt_rapport Filles'!C15</f>
        <v>Eloise</v>
      </c>
      <c r="B15" s="146" t="str">
        <f>'edt_rapport Filles'!B15</f>
        <v>LAVILLE</v>
      </c>
      <c r="C15" s="144" t="str">
        <f>MID('edt_rapport Filles'!A15,2,LEN('edt_rapport Filles'!A15)-1)</f>
        <v>2515831</v>
      </c>
      <c r="D15" s="144" t="str">
        <f>VLOOKUP('edt_rapport Filles'!K15,Clubs!A:B,2,FALSE)</f>
        <v>Avanne Aveney</v>
      </c>
      <c r="E15" s="144">
        <f>'edt_rapport Filles'!E15</f>
        <v>675</v>
      </c>
      <c r="F15" s="144">
        <f>YEAR('edt_rapport Filles'!D15)</f>
        <v>2006</v>
      </c>
      <c r="G15" s="144" t="str">
        <f>SUBSTITUTE(IF('edt_rapport Filles'!L15=0,"",'edt_rapport Filles'!L15)," ","")</f>
        <v>2F80G</v>
      </c>
      <c r="H15" s="144" t="b">
        <f>ISNA(VLOOKUP(C15,Filles!$D:$D,1,FALSE))</f>
        <v>0</v>
      </c>
      <c r="I15" s="144" t="str">
        <f t="shared" si="0"/>
        <v/>
      </c>
      <c r="J15" s="144" t="str">
        <f>IF(G15=IF(VLOOKUP(C15,Filles!$D:$O,12,FALSE)="0","",VLOOKUP(C15,Filles!$D:$O,12,FALSE)),"","***")</f>
        <v>***</v>
      </c>
      <c r="K15" s="144" t="str">
        <f>IF(D15=VLOOKUP(C15,Filles!$D:$E,2,FALSE),"","***")</f>
        <v/>
      </c>
    </row>
    <row r="16" spans="1:11" x14ac:dyDescent="0.25">
      <c r="A16" s="146" t="str">
        <f>'edt_rapport Filles'!C16</f>
        <v>Nina</v>
      </c>
      <c r="B16" s="146" t="str">
        <f>'edt_rapport Filles'!B16</f>
        <v>POUGEUX</v>
      </c>
      <c r="C16" s="144" t="str">
        <f>MID('edt_rapport Filles'!A16,2,LEN('edt_rapport Filles'!A16)-1)</f>
        <v>2516204</v>
      </c>
      <c r="D16" s="144" t="str">
        <f>VLOOKUP('edt_rapport Filles'!K16,Clubs!A:B,2,FALSE)</f>
        <v>Avanne Aveney</v>
      </c>
      <c r="E16" s="144">
        <f>'edt_rapport Filles'!E16</f>
        <v>500</v>
      </c>
      <c r="F16" s="144">
        <f>YEAR('edt_rapport Filles'!D16)</f>
        <v>2006</v>
      </c>
      <c r="G16" s="144" t="str">
        <f>SUBSTITUTE(IF('edt_rapport Filles'!L16=0,"",'edt_rapport Filles'!L16)," ","")</f>
        <v/>
      </c>
      <c r="H16" s="144" t="b">
        <f>ISNA(VLOOKUP(C16,Filles!$D:$D,1,FALSE))</f>
        <v>0</v>
      </c>
      <c r="I16" s="144" t="str">
        <f t="shared" si="0"/>
        <v/>
      </c>
      <c r="J16" s="144" t="str">
        <f>IF(G16=IF(VLOOKUP(C16,Filles!$D:$O,12,FALSE)="0","",VLOOKUP(C16,Filles!$D:$O,12,FALSE)),"","***")</f>
        <v>***</v>
      </c>
      <c r="K16" s="144" t="str">
        <f>IF(D16=VLOOKUP(C16,Filles!$D:$E,2,FALSE),"","***")</f>
        <v/>
      </c>
    </row>
    <row r="17" spans="1:11" x14ac:dyDescent="0.25">
      <c r="A17" s="146" t="str">
        <f>'edt_rapport Filles'!C17</f>
        <v>Siloe</v>
      </c>
      <c r="B17" s="146" t="str">
        <f>'edt_rapport Filles'!B17</f>
        <v>BOURNEZ</v>
      </c>
      <c r="C17" s="144" t="str">
        <f>MID('edt_rapport Filles'!A17,2,LEN('edt_rapport Filles'!A17)-1)</f>
        <v>2516173</v>
      </c>
      <c r="D17" s="144" t="str">
        <f>VLOOKUP('edt_rapport Filles'!K17,Clubs!A:B,2,FALSE)</f>
        <v>Avanne Aveney</v>
      </c>
      <c r="E17" s="144">
        <f>'edt_rapport Filles'!E17</f>
        <v>500</v>
      </c>
      <c r="F17" s="144">
        <f>YEAR('edt_rapport Filles'!D17)</f>
        <v>2002</v>
      </c>
      <c r="G17" s="144" t="str">
        <f>SUBSTITUTE(IF('edt_rapport Filles'!L17=0,"",'edt_rapport Filles'!L17)," ","")</f>
        <v/>
      </c>
      <c r="H17" s="144" t="b">
        <f>ISNA(VLOOKUP(C17,Filles!$D:$D,1,FALSE))</f>
        <v>0</v>
      </c>
      <c r="I17" s="144" t="str">
        <f t="shared" si="0"/>
        <v/>
      </c>
      <c r="J17" s="144" t="str">
        <f>IF(G17=IF(VLOOKUP(C17,Filles!$D:$O,12,FALSE)="0","",VLOOKUP(C17,Filles!$D:$O,12,FALSE)),"","***")</f>
        <v>***</v>
      </c>
      <c r="K17" s="144" t="str">
        <f>IF(D17=VLOOKUP(C17,Filles!$D:$E,2,FALSE),"","***")</f>
        <v/>
      </c>
    </row>
    <row r="18" spans="1:11" x14ac:dyDescent="0.25">
      <c r="A18" s="146" t="str">
        <f>'edt_rapport Filles'!C18</f>
        <v>Marie lucie</v>
      </c>
      <c r="B18" s="146" t="str">
        <f>'edt_rapport Filles'!B18</f>
        <v>HUMBERT</v>
      </c>
      <c r="C18" s="144" t="str">
        <f>MID('edt_rapport Filles'!A18,2,LEN('edt_rapport Filles'!A18)-1)</f>
        <v>2515550</v>
      </c>
      <c r="D18" s="144" t="str">
        <f>VLOOKUP('edt_rapport Filles'!K18,Clubs!A:B,2,FALSE)</f>
        <v>Avanne Aveney</v>
      </c>
      <c r="E18" s="144">
        <f>'edt_rapport Filles'!E18</f>
        <v>500</v>
      </c>
      <c r="F18" s="144">
        <f>YEAR('edt_rapport Filles'!D18)</f>
        <v>2001</v>
      </c>
      <c r="G18" s="144" t="str">
        <f>SUBSTITUTE(IF('edt_rapport Filles'!L18=0,"",'edt_rapport Filles'!L18)," ","")</f>
        <v/>
      </c>
      <c r="H18" s="144" t="b">
        <f>ISNA(VLOOKUP(C18,Filles!$D:$D,1,FALSE))</f>
        <v>0</v>
      </c>
      <c r="I18" s="144" t="str">
        <f t="shared" si="0"/>
        <v/>
      </c>
      <c r="J18" s="144" t="str">
        <f>IF(G18=IF(VLOOKUP(C18,Filles!$D:$O,12,FALSE)="0","",VLOOKUP(C18,Filles!$D:$O,12,FALSE)),"","***")</f>
        <v>***</v>
      </c>
      <c r="K18" s="144" t="str">
        <f>IF(D18=VLOOKUP(C18,Filles!$D:$E,2,FALSE),"","***")</f>
        <v/>
      </c>
    </row>
    <row r="19" spans="1:11" x14ac:dyDescent="0.25">
      <c r="A19" s="146" t="str">
        <f>'edt_rapport Filles'!C19</f>
        <v>Oceane</v>
      </c>
      <c r="B19" s="146" t="str">
        <f>'edt_rapport Filles'!B19</f>
        <v>MARTIN</v>
      </c>
      <c r="C19" s="144" t="str">
        <f>MID('edt_rapport Filles'!A19,2,LEN('edt_rapport Filles'!A19)-1)</f>
        <v>2514378</v>
      </c>
      <c r="D19" s="144" t="str">
        <f>VLOOKUP('edt_rapport Filles'!K19,Clubs!A:B,2,FALSE)</f>
        <v>Les Auxons</v>
      </c>
      <c r="E19" s="144">
        <f>'edt_rapport Filles'!E19</f>
        <v>641</v>
      </c>
      <c r="F19" s="144">
        <f>YEAR('edt_rapport Filles'!D19)</f>
        <v>2001</v>
      </c>
      <c r="G19" s="144" t="str">
        <f>SUBSTITUTE(IF('edt_rapport Filles'!L19=0,"",'edt_rapport Filles'!L19)," ","")</f>
        <v>2D75E</v>
      </c>
      <c r="H19" s="144" t="b">
        <f>ISNA(VLOOKUP(C19,Filles!$D:$D,1,FALSE))</f>
        <v>0</v>
      </c>
      <c r="I19" s="144" t="str">
        <f t="shared" si="0"/>
        <v/>
      </c>
      <c r="J19" s="144" t="str">
        <f>IF(G19=IF(VLOOKUP(C19,Filles!$D:$O,12,FALSE)="0","",VLOOKUP(C19,Filles!$D:$O,12,FALSE)),"","***")</f>
        <v>***</v>
      </c>
      <c r="K19" s="144" t="str">
        <f>IF(D19=VLOOKUP(C19,Filles!$D:$E,2,FALSE),"","***")</f>
        <v/>
      </c>
    </row>
    <row r="20" spans="1:11" x14ac:dyDescent="0.25">
      <c r="A20" s="146" t="str">
        <f>'edt_rapport Filles'!C20</f>
        <v>Méline</v>
      </c>
      <c r="B20" s="146" t="str">
        <f>'edt_rapport Filles'!B20</f>
        <v>VERNIER</v>
      </c>
      <c r="C20" s="144" t="str">
        <f>MID('edt_rapport Filles'!A20,2,LEN('edt_rapport Filles'!A20)-1)</f>
        <v>2514762</v>
      </c>
      <c r="D20" s="144" t="str">
        <f>VLOOKUP('edt_rapport Filles'!K20,Clubs!A:B,2,FALSE)</f>
        <v>Bourguignon</v>
      </c>
      <c r="E20" s="144">
        <f>'edt_rapport Filles'!E20</f>
        <v>564</v>
      </c>
      <c r="F20" s="144">
        <f>YEAR('edt_rapport Filles'!D20)</f>
        <v>2002</v>
      </c>
      <c r="G20" s="144" t="str">
        <f>SUBSTITUTE(IF('edt_rapport Filles'!L20=0,"",'edt_rapport Filles'!L20)," ","")</f>
        <v>1E5F</v>
      </c>
      <c r="H20" s="144" t="b">
        <f>ISNA(VLOOKUP(C20,Filles!$D:$D,1,FALSE))</f>
        <v>0</v>
      </c>
      <c r="I20" s="144" t="str">
        <f t="shared" si="0"/>
        <v/>
      </c>
      <c r="J20" s="144" t="str">
        <f>IF(G20=IF(VLOOKUP(C20,Filles!$D:$O,12,FALSE)="0","",VLOOKUP(C20,Filles!$D:$O,12,FALSE)),"","***")</f>
        <v>***</v>
      </c>
      <c r="K20" s="144" t="str">
        <f>IF(D20=VLOOKUP(C20,Filles!$D:$E,2,FALSE),"","***")</f>
        <v/>
      </c>
    </row>
    <row r="21" spans="1:11" x14ac:dyDescent="0.25">
      <c r="A21" s="146" t="str">
        <f>'edt_rapport Filles'!C21</f>
        <v>Leonie</v>
      </c>
      <c r="B21" s="146" t="str">
        <f>'edt_rapport Filles'!B21</f>
        <v>BOUGEOT</v>
      </c>
      <c r="C21" s="144" t="str">
        <f>MID('edt_rapport Filles'!A21,2,LEN('edt_rapport Filles'!A21)-1)</f>
        <v>2515714</v>
      </c>
      <c r="D21" s="144" t="str">
        <f>VLOOKUP('edt_rapport Filles'!K21,Clubs!A:B,2,FALSE)</f>
        <v>Roche lez Beaupré</v>
      </c>
      <c r="E21" s="144">
        <f>'edt_rapport Filles'!E21</f>
        <v>500</v>
      </c>
      <c r="F21" s="144">
        <f>YEAR('edt_rapport Filles'!D21)</f>
        <v>2007</v>
      </c>
      <c r="G21" s="144" t="str">
        <f>SUBSTITUTE(IF('edt_rapport Filles'!L21=0,"",'edt_rapport Filles'!L21)," ","")</f>
        <v>25G</v>
      </c>
      <c r="H21" s="144" t="b">
        <f>ISNA(VLOOKUP(C21,Filles!$D:$D,1,FALSE))</f>
        <v>0</v>
      </c>
      <c r="I21" s="144" t="str">
        <f t="shared" si="0"/>
        <v/>
      </c>
      <c r="J21" s="144" t="str">
        <f>IF(G21=IF(VLOOKUP(C21,Filles!$D:$O,12,FALSE)="0","",VLOOKUP(C21,Filles!$D:$O,12,FALSE)),"","***")</f>
        <v>***</v>
      </c>
      <c r="K21" s="144" t="str">
        <f>IF(D21=VLOOKUP(C21,Filles!$D:$E,2,FALSE),"","***")</f>
        <v/>
      </c>
    </row>
    <row r="22" spans="1:11" x14ac:dyDescent="0.25">
      <c r="A22" s="146" t="str">
        <f>'edt_rapport Filles'!C22</f>
        <v>Louann</v>
      </c>
      <c r="B22" s="146" t="str">
        <f>'edt_rapport Filles'!B22</f>
        <v>BEL</v>
      </c>
      <c r="C22" s="144" t="str">
        <f>MID('edt_rapport Filles'!A22,2,LEN('edt_rapport Filles'!A22)-1)</f>
        <v>2516260</v>
      </c>
      <c r="D22" s="144" t="str">
        <f>VLOOKUP('edt_rapport Filles'!K22,Clubs!A:B,2,FALSE)</f>
        <v>Champlive</v>
      </c>
      <c r="E22" s="144">
        <f>'edt_rapport Filles'!E22</f>
        <v>500</v>
      </c>
      <c r="F22" s="144">
        <f>YEAR('edt_rapport Filles'!D22)</f>
        <v>2003</v>
      </c>
      <c r="G22" s="144" t="str">
        <f>SUBSTITUTE(IF('edt_rapport Filles'!L22=0,"",'edt_rapport Filles'!L22)," ","")</f>
        <v/>
      </c>
      <c r="H22" s="144" t="b">
        <f>ISNA(VLOOKUP(C22,Filles!$D:$D,1,FALSE))</f>
        <v>0</v>
      </c>
      <c r="I22" s="144" t="str">
        <f t="shared" si="0"/>
        <v/>
      </c>
      <c r="J22" s="144" t="str">
        <f>IF(G22=IF(VLOOKUP(C22,Filles!$D:$O,12,FALSE)="0","",VLOOKUP(C22,Filles!$D:$O,12,FALSE)),"","***")</f>
        <v/>
      </c>
      <c r="K22" s="144" t="str">
        <f>IF(D22=VLOOKUP(C22,Filles!$D:$E,2,FALSE),"","***")</f>
        <v/>
      </c>
    </row>
    <row r="23" spans="1:11" x14ac:dyDescent="0.25">
      <c r="A23" s="146" t="str">
        <f>'edt_rapport Filles'!C23</f>
        <v>Elise</v>
      </c>
      <c r="B23" s="146" t="str">
        <f>'edt_rapport Filles'!B23</f>
        <v>BONNET</v>
      </c>
      <c r="C23" s="144" t="str">
        <f>MID('edt_rapport Filles'!A23,2,LEN('edt_rapport Filles'!A23)-1)</f>
        <v>2515174</v>
      </c>
      <c r="D23" s="144" t="str">
        <f>VLOOKUP('edt_rapport Filles'!K23,Clubs!A:B,2,FALSE)</f>
        <v>Champlive</v>
      </c>
      <c r="E23" s="144">
        <f>'edt_rapport Filles'!E23</f>
        <v>500</v>
      </c>
      <c r="F23" s="144">
        <f>YEAR('edt_rapport Filles'!D23)</f>
        <v>2003</v>
      </c>
      <c r="G23" s="144" t="str">
        <f>SUBSTITUTE(IF('edt_rapport Filles'!L23=0,"",'edt_rapport Filles'!L23)," ","")</f>
        <v/>
      </c>
      <c r="H23" s="144" t="b">
        <f>ISNA(VLOOKUP(C23,Filles!$D:$D,1,FALSE))</f>
        <v>0</v>
      </c>
      <c r="I23" s="144" t="str">
        <f t="shared" si="0"/>
        <v/>
      </c>
      <c r="J23" s="144" t="str">
        <f>IF(G23=IF(VLOOKUP(C23,Filles!$D:$O,12,FALSE)="0","",VLOOKUP(C23,Filles!$D:$O,12,FALSE)),"","***")</f>
        <v>***</v>
      </c>
      <c r="K23" s="144" t="str">
        <f>IF(D23=VLOOKUP(C23,Filles!$D:$E,2,FALSE),"","***")</f>
        <v/>
      </c>
    </row>
    <row r="24" spans="1:11" x14ac:dyDescent="0.25">
      <c r="A24" s="146" t="str">
        <f>'edt_rapport Filles'!C24</f>
        <v>Louane</v>
      </c>
      <c r="B24" s="146" t="str">
        <f>'edt_rapport Filles'!B24</f>
        <v>DIEVAL LEROY</v>
      </c>
      <c r="C24" s="144" t="str">
        <f>MID('edt_rapport Filles'!A24,2,LEN('edt_rapport Filles'!A24)-1)</f>
        <v>2516176</v>
      </c>
      <c r="D24" s="144" t="str">
        <f>VLOOKUP('edt_rapport Filles'!K24,Clubs!A:B,2,FALSE)</f>
        <v>Baume les Dames</v>
      </c>
      <c r="E24" s="144">
        <f>'edt_rapport Filles'!E24</f>
        <v>500</v>
      </c>
      <c r="F24" s="144">
        <f>YEAR('edt_rapport Filles'!D24)</f>
        <v>2007</v>
      </c>
      <c r="G24" s="144" t="str">
        <f>SUBSTITUTE(IF('edt_rapport Filles'!L24=0,"",'edt_rapport Filles'!L24)," ","")</f>
        <v/>
      </c>
      <c r="H24" s="144" t="b">
        <f>ISNA(VLOOKUP(C24,Filles!$D:$D,1,FALSE))</f>
        <v>0</v>
      </c>
      <c r="I24" s="144" t="str">
        <f t="shared" si="0"/>
        <v/>
      </c>
      <c r="J24" s="144" t="str">
        <f>IF(G24=IF(VLOOKUP(C24,Filles!$D:$O,12,FALSE)="0","",VLOOKUP(C24,Filles!$D:$O,12,FALSE)),"","***")</f>
        <v/>
      </c>
      <c r="K24" s="144" t="str">
        <f>IF(D24=VLOOKUP(C24,Filles!$D:$E,2,FALSE),"","***")</f>
        <v/>
      </c>
    </row>
    <row r="25" spans="1:11" x14ac:dyDescent="0.25">
      <c r="A25" s="146" t="str">
        <f>'edt_rapport Filles'!C25</f>
        <v>Océane</v>
      </c>
      <c r="B25" s="146" t="str">
        <f>'edt_rapport Filles'!B25</f>
        <v>DIEVAL LEROY</v>
      </c>
      <c r="C25" s="144" t="str">
        <f>MID('edt_rapport Filles'!A25,2,LEN('edt_rapport Filles'!A25)-1)</f>
        <v>2516177</v>
      </c>
      <c r="D25" s="144" t="str">
        <f>VLOOKUP('edt_rapport Filles'!K25,Clubs!A:B,2,FALSE)</f>
        <v>Baume les Dames</v>
      </c>
      <c r="E25" s="144">
        <f>'edt_rapport Filles'!E25</f>
        <v>500</v>
      </c>
      <c r="F25" s="144">
        <f>YEAR('edt_rapport Filles'!D25)</f>
        <v>2007</v>
      </c>
      <c r="G25" s="144" t="str">
        <f>SUBSTITUTE(IF('edt_rapport Filles'!L25=0,"",'edt_rapport Filles'!L25)," ","")</f>
        <v/>
      </c>
      <c r="H25" s="144" t="b">
        <f>ISNA(VLOOKUP(C25,Filles!$D:$D,1,FALSE))</f>
        <v>0</v>
      </c>
      <c r="I25" s="144" t="str">
        <f t="shared" si="0"/>
        <v/>
      </c>
      <c r="J25" s="144" t="str">
        <f>IF(G25=IF(VLOOKUP(C25,Filles!$D:$O,12,FALSE)="0","",VLOOKUP(C25,Filles!$D:$O,12,FALSE)),"","***")</f>
        <v/>
      </c>
      <c r="K25" s="144" t="str">
        <f>IF(D25=VLOOKUP(C25,Filles!$D:$E,2,FALSE),"","***")</f>
        <v/>
      </c>
    </row>
    <row r="26" spans="1:11" x14ac:dyDescent="0.25">
      <c r="A26" s="146" t="str">
        <f>'edt_rapport Filles'!C26</f>
        <v>Manon</v>
      </c>
      <c r="B26" s="146" t="str">
        <f>'edt_rapport Filles'!B26</f>
        <v>BOULIER</v>
      </c>
      <c r="C26" s="144" t="str">
        <f>MID('edt_rapport Filles'!A26,2,LEN('edt_rapport Filles'!A26)-1)</f>
        <v>2515857</v>
      </c>
      <c r="D26" s="144" t="str">
        <f>VLOOKUP('edt_rapport Filles'!K26,Clubs!A:B,2,FALSE)</f>
        <v>Baume les Dames</v>
      </c>
      <c r="E26" s="144">
        <f>'edt_rapport Filles'!E26</f>
        <v>500</v>
      </c>
      <c r="F26" s="144">
        <f>YEAR('edt_rapport Filles'!D26)</f>
        <v>2003</v>
      </c>
      <c r="G26" s="144" t="str">
        <f>SUBSTITUTE(IF('edt_rapport Filles'!L26=0,"",'edt_rapport Filles'!L26)," ","")</f>
        <v>70F</v>
      </c>
      <c r="H26" s="144" t="b">
        <f>ISNA(VLOOKUP(C26,Filles!$D:$D,1,FALSE))</f>
        <v>0</v>
      </c>
      <c r="I26" s="144" t="str">
        <f t="shared" si="0"/>
        <v/>
      </c>
      <c r="J26" s="144" t="str">
        <f>IF(G26=IF(VLOOKUP(C26,Filles!$D:$O,12,FALSE)="0","",VLOOKUP(C26,Filles!$D:$O,12,FALSE)),"","***")</f>
        <v>***</v>
      </c>
      <c r="K26" s="144" t="str">
        <f>IF(D26=VLOOKUP(C26,Filles!$D:$E,2,FALSE),"","***")</f>
        <v/>
      </c>
    </row>
    <row r="27" spans="1:11" x14ac:dyDescent="0.25">
      <c r="A27" s="146" t="str">
        <f>'edt_rapport Filles'!C27</f>
        <v>Emilie</v>
      </c>
      <c r="B27" s="146" t="str">
        <f>'edt_rapport Filles'!B27</f>
        <v>STOKIC</v>
      </c>
      <c r="C27" s="144" t="str">
        <f>MID('edt_rapport Filles'!A27,2,LEN('edt_rapport Filles'!A27)-1)</f>
        <v>2515819</v>
      </c>
      <c r="D27" s="144" t="str">
        <f>VLOOKUP('edt_rapport Filles'!K27,Clubs!A:B,2,FALSE)</f>
        <v>Baume les Dames</v>
      </c>
      <c r="E27" s="144">
        <f>'edt_rapport Filles'!E27</f>
        <v>577</v>
      </c>
      <c r="F27" s="144">
        <f>YEAR('edt_rapport Filles'!D27)</f>
        <v>2003</v>
      </c>
      <c r="G27" s="144" t="str">
        <f>SUBSTITUTE(IF('edt_rapport Filles'!L27=0,"",'edt_rapport Filles'!L27)," ","")</f>
        <v>1E80F</v>
      </c>
      <c r="H27" s="144" t="b">
        <f>ISNA(VLOOKUP(C27,Filles!$D:$D,1,FALSE))</f>
        <v>0</v>
      </c>
      <c r="I27" s="144" t="str">
        <f t="shared" si="0"/>
        <v/>
      </c>
      <c r="J27" s="144" t="str">
        <f>IF(G27=IF(VLOOKUP(C27,Filles!$D:$O,12,FALSE)="0","",VLOOKUP(C27,Filles!$D:$O,12,FALSE)),"","***")</f>
        <v>***</v>
      </c>
      <c r="K27" s="144" t="str">
        <f>IF(D27=VLOOKUP(C27,Filles!$D:$E,2,FALSE),"","***")</f>
        <v/>
      </c>
    </row>
    <row r="28" spans="1:11" x14ac:dyDescent="0.25">
      <c r="A28" s="146" t="str">
        <f>'edt_rapport Filles'!C28</f>
        <v>Agathe</v>
      </c>
      <c r="B28" s="146" t="str">
        <f>'edt_rapport Filles'!B28</f>
        <v>DIAZ</v>
      </c>
      <c r="C28" s="144" t="str">
        <f>MID('edt_rapport Filles'!A28,2,LEN('edt_rapport Filles'!A28)-1)</f>
        <v>2516387</v>
      </c>
      <c r="D28" s="144" t="str">
        <f>VLOOKUP('edt_rapport Filles'!K28,Clubs!A:B,2,FALSE)</f>
        <v>Thise</v>
      </c>
      <c r="E28" s="144">
        <f>'edt_rapport Filles'!E28</f>
        <v>500</v>
      </c>
      <c r="F28" s="144">
        <f>YEAR('edt_rapport Filles'!D28)</f>
        <v>2003</v>
      </c>
      <c r="G28" s="144" t="str">
        <f>SUBSTITUTE(IF('edt_rapport Filles'!L28=0,"",'edt_rapport Filles'!L28)," ","")</f>
        <v/>
      </c>
      <c r="H28" s="144" t="b">
        <f>ISNA(VLOOKUP(C28,Filles!$D:$D,1,FALSE))</f>
        <v>0</v>
      </c>
      <c r="I28" s="144" t="str">
        <f t="shared" si="0"/>
        <v/>
      </c>
      <c r="J28" s="144" t="str">
        <f>IF(G28=IF(VLOOKUP(C28,Filles!$D:$O,12,FALSE)="0","",VLOOKUP(C28,Filles!$D:$O,12,FALSE)),"","***")</f>
        <v>***</v>
      </c>
      <c r="K28" s="144" t="str">
        <f>IF(D28=VLOOKUP(C28,Filles!$D:$E,2,FALSE),"","***")</f>
        <v/>
      </c>
    </row>
    <row r="29" spans="1:11" x14ac:dyDescent="0.25">
      <c r="A29" s="146" t="str">
        <f>'edt_rapport Filles'!C29</f>
        <v>Zoe</v>
      </c>
      <c r="B29" s="146" t="str">
        <f>'edt_rapport Filles'!B29</f>
        <v>TOURNIER</v>
      </c>
      <c r="C29" s="144" t="str">
        <f>MID('edt_rapport Filles'!A29,2,LEN('edt_rapport Filles'!A29)-1)</f>
        <v>395255</v>
      </c>
      <c r="D29" s="144" t="str">
        <f>VLOOKUP('edt_rapport Filles'!K29,Clubs!A:B,2,FALSE)</f>
        <v>Longchaumois</v>
      </c>
      <c r="E29" s="144">
        <f>'edt_rapport Filles'!E29</f>
        <v>599</v>
      </c>
      <c r="F29" s="144">
        <f>YEAR('edt_rapport Filles'!D29)</f>
        <v>2003</v>
      </c>
      <c r="G29" s="144" t="str">
        <f>SUBSTITUTE(IF('edt_rapport Filles'!L29=0,"",'edt_rapport Filles'!L29)," ","")</f>
        <v>2E75F</v>
      </c>
      <c r="H29" s="144" t="b">
        <f>ISNA(VLOOKUP(C29,Filles!$D:$D,1,FALSE))</f>
        <v>0</v>
      </c>
      <c r="I29" s="144" t="str">
        <f t="shared" si="0"/>
        <v/>
      </c>
      <c r="J29" s="144" t="str">
        <f>IF(G29=IF(VLOOKUP(C29,Filles!$D:$O,12,FALSE)="0","",VLOOKUP(C29,Filles!$D:$O,12,FALSE)),"","***")</f>
        <v>***</v>
      </c>
      <c r="K29" s="144" t="str">
        <f>IF(D29=VLOOKUP(C29,Filles!$D:$E,2,FALSE),"","***")</f>
        <v/>
      </c>
    </row>
    <row r="30" spans="1:11" x14ac:dyDescent="0.25">
      <c r="A30" s="146" t="str">
        <f>'edt_rapport Filles'!C30</f>
        <v>Maelle</v>
      </c>
      <c r="B30" s="146" t="str">
        <f>'edt_rapport Filles'!B30</f>
        <v>MITAUX</v>
      </c>
      <c r="C30" s="144" t="str">
        <f>MID('edt_rapport Filles'!A30,2,LEN('edt_rapport Filles'!A30)-1)</f>
        <v>395326</v>
      </c>
      <c r="D30" s="144" t="str">
        <f>VLOOKUP('edt_rapport Filles'!K30,Clubs!A:B,2,FALSE)</f>
        <v>Longchaumois</v>
      </c>
      <c r="E30" s="144">
        <f>'edt_rapport Filles'!E30</f>
        <v>596</v>
      </c>
      <c r="F30" s="144">
        <f>YEAR('edt_rapport Filles'!D30)</f>
        <v>2002</v>
      </c>
      <c r="G30" s="144" t="str">
        <f>SUBSTITUTE(IF('edt_rapport Filles'!L30=0,"",'edt_rapport Filles'!L30)," ","")</f>
        <v>4E80F</v>
      </c>
      <c r="H30" s="144" t="b">
        <f>ISNA(VLOOKUP(C30,Filles!$D:$D,1,FALSE))</f>
        <v>0</v>
      </c>
      <c r="I30" s="144" t="str">
        <f t="shared" si="0"/>
        <v/>
      </c>
      <c r="J30" s="144" t="str">
        <f>IF(G30=IF(VLOOKUP(C30,Filles!$D:$O,12,FALSE)="0","",VLOOKUP(C30,Filles!$D:$O,12,FALSE)),"","***")</f>
        <v>***</v>
      </c>
      <c r="K30" s="144" t="str">
        <f>IF(D30=VLOOKUP(C30,Filles!$D:$E,2,FALSE),"","***")</f>
        <v/>
      </c>
    </row>
    <row r="31" spans="1:11" x14ac:dyDescent="0.25">
      <c r="A31" s="146" t="str">
        <f>'edt_rapport Filles'!C31</f>
        <v>Anita</v>
      </c>
      <c r="B31" s="146" t="str">
        <f>'edt_rapport Filles'!B31</f>
        <v>DAMBROSIO</v>
      </c>
      <c r="C31" s="144" t="str">
        <f>MID('edt_rapport Filles'!A31,2,LEN('edt_rapport Filles'!A31)-1)</f>
        <v>394951</v>
      </c>
      <c r="D31" s="144" t="str">
        <f>VLOOKUP('edt_rapport Filles'!K31,Clubs!A:B,2,FALSE)</f>
        <v>Longchaumois</v>
      </c>
      <c r="E31" s="144">
        <f>'edt_rapport Filles'!E31</f>
        <v>500</v>
      </c>
      <c r="F31" s="144">
        <f>YEAR('edt_rapport Filles'!D31)</f>
        <v>1971</v>
      </c>
      <c r="G31" s="144" t="str">
        <f>SUBSTITUTE(IF('edt_rapport Filles'!L31=0,"",'edt_rapport Filles'!L31)," ","")</f>
        <v>17C</v>
      </c>
      <c r="H31" s="144" t="b">
        <f>ISNA(VLOOKUP(C31,Filles!$D:$D,1,FALSE))</f>
        <v>0</v>
      </c>
      <c r="I31" s="144" t="str">
        <f t="shared" si="0"/>
        <v/>
      </c>
      <c r="J31" s="144" t="str">
        <f>IF(G31=IF(VLOOKUP(C31,Filles!$D:$O,12,FALSE)="0","",VLOOKUP(C31,Filles!$D:$O,12,FALSE)),"","***")</f>
        <v>***</v>
      </c>
      <c r="K31" s="144" t="str">
        <f>IF(D31=VLOOKUP(C31,Filles!$D:$E,2,FALSE),"","***")</f>
        <v/>
      </c>
    </row>
    <row r="32" spans="1:11" x14ac:dyDescent="0.25">
      <c r="A32" s="146" t="str">
        <f>'edt_rapport Filles'!C32</f>
        <v>Isaline</v>
      </c>
      <c r="B32" s="146" t="str">
        <f>'edt_rapport Filles'!B32</f>
        <v>MOUGEY</v>
      </c>
      <c r="C32" s="144" t="str">
        <f>MID('edt_rapport Filles'!A32,2,LEN('edt_rapport Filles'!A32)-1)</f>
        <v>396207</v>
      </c>
      <c r="D32" s="144" t="str">
        <f>VLOOKUP('edt_rapport Filles'!K32,Clubs!A:B,2,FALSE)</f>
        <v>Mouchard</v>
      </c>
      <c r="E32" s="144">
        <f>'edt_rapport Filles'!E32</f>
        <v>500</v>
      </c>
      <c r="F32" s="144">
        <f>YEAR('edt_rapport Filles'!D32)</f>
        <v>2007</v>
      </c>
      <c r="G32" s="144" t="str">
        <f>SUBSTITUTE(IF('edt_rapport Filles'!L32=0,"",'edt_rapport Filles'!L32)," ","")</f>
        <v>1F5G</v>
      </c>
      <c r="H32" s="144" t="b">
        <f>ISNA(VLOOKUP(C32,Filles!$D:$D,1,FALSE))</f>
        <v>0</v>
      </c>
      <c r="I32" s="144" t="str">
        <f t="shared" si="0"/>
        <v/>
      </c>
      <c r="J32" s="144" t="str">
        <f>IF(G32=IF(VLOOKUP(C32,Filles!$D:$O,12,FALSE)="0","",VLOOKUP(C32,Filles!$D:$O,12,FALSE)),"","***")</f>
        <v>***</v>
      </c>
      <c r="K32" s="144" t="str">
        <f>IF(D32=VLOOKUP(C32,Filles!$D:$E,2,FALSE),"","***")</f>
        <v/>
      </c>
    </row>
    <row r="33" spans="1:11" x14ac:dyDescent="0.25">
      <c r="A33" s="146" t="str">
        <f>'edt_rapport Filles'!C33</f>
        <v>Alix</v>
      </c>
      <c r="B33" s="146" t="str">
        <f>'edt_rapport Filles'!B33</f>
        <v>TARTARIN</v>
      </c>
      <c r="C33" s="144" t="str">
        <f>MID('edt_rapport Filles'!A33,2,LEN('edt_rapport Filles'!A33)-1)</f>
        <v>396227</v>
      </c>
      <c r="D33" s="144" t="str">
        <f>VLOOKUP('edt_rapport Filles'!K33,Clubs!A:B,2,FALSE)</f>
        <v>Mouchard</v>
      </c>
      <c r="E33" s="144">
        <f>'edt_rapport Filles'!E33</f>
        <v>500</v>
      </c>
      <c r="F33" s="144">
        <f>YEAR('edt_rapport Filles'!D33)</f>
        <v>2003</v>
      </c>
      <c r="G33" s="144" t="str">
        <f>SUBSTITUTE(IF('edt_rapport Filles'!L33=0,"",'edt_rapport Filles'!L33)," ","")</f>
        <v/>
      </c>
      <c r="H33" s="144" t="b">
        <f>ISNA(VLOOKUP(C33,Filles!$D:$D,1,FALSE))</f>
        <v>0</v>
      </c>
      <c r="I33" s="144" t="str">
        <f t="shared" si="0"/>
        <v/>
      </c>
      <c r="J33" s="144" t="str">
        <f>IF(G33=IF(VLOOKUP(C33,Filles!$D:$O,12,FALSE)="0","",VLOOKUP(C33,Filles!$D:$O,12,FALSE)),"","***")</f>
        <v/>
      </c>
      <c r="K33" s="144" t="str">
        <f>IF(D33=VLOOKUP(C33,Filles!$D:$E,2,FALSE),"","***")</f>
        <v/>
      </c>
    </row>
    <row r="34" spans="1:11" x14ac:dyDescent="0.25">
      <c r="A34" s="146" t="str">
        <f>'edt_rapport Filles'!C34</f>
        <v>Chiara</v>
      </c>
      <c r="B34" s="146" t="str">
        <f>'edt_rapport Filles'!B34</f>
        <v>HENRI</v>
      </c>
      <c r="C34" s="144" t="str">
        <f>MID('edt_rapport Filles'!A34,2,LEN('edt_rapport Filles'!A34)-1)</f>
        <v>396515</v>
      </c>
      <c r="D34" s="144" t="str">
        <f>VLOOKUP('edt_rapport Filles'!K34,Clubs!A:B,2,FALSE)</f>
        <v>Esp. Lons</v>
      </c>
      <c r="E34" s="144">
        <f>'edt_rapport Filles'!E34</f>
        <v>500</v>
      </c>
      <c r="F34" s="144">
        <f>YEAR('edt_rapport Filles'!D34)</f>
        <v>2005</v>
      </c>
      <c r="G34" s="144" t="str">
        <f>SUBSTITUTE(IF('edt_rapport Filles'!L34=0,"",'edt_rapport Filles'!L34)," ","")</f>
        <v/>
      </c>
      <c r="H34" s="144" t="b">
        <f>ISNA(VLOOKUP(C34,Filles!$D:$D,1,FALSE))</f>
        <v>0</v>
      </c>
      <c r="I34" s="144" t="str">
        <f t="shared" si="0"/>
        <v/>
      </c>
      <c r="J34" s="144" t="str">
        <f>IF(G34=IF(VLOOKUP(C34,Filles!$D:$O,12,FALSE)="0","",VLOOKUP(C34,Filles!$D:$O,12,FALSE)),"","***")</f>
        <v/>
      </c>
      <c r="K34" s="144" t="str">
        <f>IF(D34=VLOOKUP(C34,Filles!$D:$E,2,FALSE),"","***")</f>
        <v/>
      </c>
    </row>
    <row r="35" spans="1:11" x14ac:dyDescent="0.25">
      <c r="A35" s="146" t="str">
        <f>'edt_rapport Filles'!C35</f>
        <v>Alizee</v>
      </c>
      <c r="B35" s="146" t="str">
        <f>'edt_rapport Filles'!B35</f>
        <v>GENET</v>
      </c>
      <c r="C35" s="144" t="str">
        <f>MID('edt_rapport Filles'!A35,2,LEN('edt_rapport Filles'!A35)-1)</f>
        <v>395726</v>
      </c>
      <c r="D35" s="144" t="str">
        <f>VLOOKUP('edt_rapport Filles'!K35,Clubs!A:B,2,FALSE)</f>
        <v>Esp. Lons</v>
      </c>
      <c r="E35" s="144">
        <f>'edt_rapport Filles'!E35</f>
        <v>552</v>
      </c>
      <c r="F35" s="144">
        <f>YEAR('edt_rapport Filles'!D35)</f>
        <v>2002</v>
      </c>
      <c r="G35" s="144" t="str">
        <f>SUBSTITUTE(IF('edt_rapport Filles'!L35=0,"",'edt_rapport Filles'!L35)," ","")</f>
        <v>8E50F</v>
      </c>
      <c r="H35" s="144" t="b">
        <f>ISNA(VLOOKUP(C35,Filles!$D:$D,1,FALSE))</f>
        <v>0</v>
      </c>
      <c r="I35" s="144" t="str">
        <f t="shared" si="0"/>
        <v/>
      </c>
      <c r="J35" s="144" t="str">
        <f>IF(G35=IF(VLOOKUP(C35,Filles!$D:$O,12,FALSE)="0","",VLOOKUP(C35,Filles!$D:$O,12,FALSE)),"","***")</f>
        <v>***</v>
      </c>
      <c r="K35" s="144" t="str">
        <f>IF(D35=VLOOKUP(C35,Filles!$D:$E,2,FALSE),"","***")</f>
        <v/>
      </c>
    </row>
    <row r="36" spans="1:11" x14ac:dyDescent="0.25">
      <c r="A36" s="146" t="str">
        <f>'edt_rapport Filles'!C36</f>
        <v>Valentine</v>
      </c>
      <c r="B36" s="146" t="str">
        <f>'edt_rapport Filles'!B36</f>
        <v>GASCUEL</v>
      </c>
      <c r="C36" s="144" t="str">
        <f>MID('edt_rapport Filles'!A36,2,LEN('edt_rapport Filles'!A36)-1)</f>
        <v>394723</v>
      </c>
      <c r="D36" s="144" t="str">
        <f>VLOOKUP('edt_rapport Filles'!K36,Clubs!A:B,2,FALSE)</f>
        <v>Esp. Lons</v>
      </c>
      <c r="E36" s="144">
        <f>'edt_rapport Filles'!E36</f>
        <v>1316</v>
      </c>
      <c r="F36" s="144">
        <f>YEAR('edt_rapport Filles'!D36)</f>
        <v>1999</v>
      </c>
      <c r="G36" s="144" t="str">
        <f>SUBSTITUTE(IF('edt_rapport Filles'!L36=0,"",'edt_rapport Filles'!L36)," ","")</f>
        <v>54C</v>
      </c>
      <c r="H36" s="144" t="b">
        <f>ISNA(VLOOKUP(C36,Filles!$D:$D,1,FALSE))</f>
        <v>0</v>
      </c>
      <c r="I36" s="144" t="str">
        <f t="shared" si="0"/>
        <v/>
      </c>
      <c r="J36" s="144" t="str">
        <f>IF(G36=IF(VLOOKUP(C36,Filles!$D:$O,12,FALSE)="0","",VLOOKUP(C36,Filles!$D:$O,12,FALSE)),"","***")</f>
        <v>***</v>
      </c>
      <c r="K36" s="144" t="str">
        <f>IF(D36=VLOOKUP(C36,Filles!$D:$E,2,FALSE),"","***")</f>
        <v/>
      </c>
    </row>
    <row r="37" spans="1:11" x14ac:dyDescent="0.25">
      <c r="A37" s="146" t="str">
        <f>'edt_rapport Filles'!C37</f>
        <v>Nadine</v>
      </c>
      <c r="B37" s="146" t="str">
        <f>'edt_rapport Filles'!B37</f>
        <v>BADOUX</v>
      </c>
      <c r="C37" s="144" t="str">
        <f>MID('edt_rapport Filles'!A37,2,LEN('edt_rapport Filles'!A37)-1)</f>
        <v>0111914</v>
      </c>
      <c r="D37" s="144" t="str">
        <f>VLOOKUP('edt_rapport Filles'!K37,Clubs!A:B,2,FALSE)</f>
        <v>Esp. Lons</v>
      </c>
      <c r="E37" s="144">
        <f>'edt_rapport Filles'!E37</f>
        <v>737</v>
      </c>
      <c r="F37" s="144">
        <f>YEAR('edt_rapport Filles'!D37)</f>
        <v>1976</v>
      </c>
      <c r="G37" s="144" t="str">
        <f>SUBSTITUTE(IF('edt_rapport Filles'!L37=0,"",'edt_rapport Filles'!L37)," ","")</f>
        <v>1B38C</v>
      </c>
      <c r="H37" s="144" t="b">
        <f>ISNA(VLOOKUP(C37,Filles!$D:$D,1,FALSE))</f>
        <v>0</v>
      </c>
      <c r="I37" s="144" t="str">
        <f t="shared" si="0"/>
        <v/>
      </c>
      <c r="J37" s="144" t="str">
        <f>IF(G37=IF(VLOOKUP(C37,Filles!$D:$O,12,FALSE)="0","",VLOOKUP(C37,Filles!$D:$O,12,FALSE)),"","***")</f>
        <v>***</v>
      </c>
      <c r="K37" s="144" t="str">
        <f>IF(D37=VLOOKUP(C37,Filles!$D:$E,2,FALSE),"","***")</f>
        <v/>
      </c>
    </row>
    <row r="38" spans="1:11" x14ac:dyDescent="0.25">
      <c r="A38" s="146" t="str">
        <f>'edt_rapport Filles'!C38</f>
        <v>Lola</v>
      </c>
      <c r="B38" s="146" t="str">
        <f>'edt_rapport Filles'!B38</f>
        <v>MURTIN</v>
      </c>
      <c r="C38" s="144" t="str">
        <f>MID('edt_rapport Filles'!A38,2,LEN('edt_rapport Filles'!A38)-1)</f>
        <v>396271</v>
      </c>
      <c r="D38" s="144" t="str">
        <f>VLOOKUP('edt_rapport Filles'!K38,Clubs!A:B,2,FALSE)</f>
        <v>MJC Dole</v>
      </c>
      <c r="E38" s="144">
        <f>'edt_rapport Filles'!E38</f>
        <v>500</v>
      </c>
      <c r="F38" s="144">
        <f>YEAR('edt_rapport Filles'!D38)</f>
        <v>2004</v>
      </c>
      <c r="G38" s="144" t="str">
        <f>SUBSTITUTE(IF('edt_rapport Filles'!L38=0,"",'edt_rapport Filles'!L38)," ","")</f>
        <v>2G</v>
      </c>
      <c r="H38" s="144" t="b">
        <f>ISNA(VLOOKUP(C38,Filles!$D:$D,1,FALSE))</f>
        <v>0</v>
      </c>
      <c r="I38" s="144" t="str">
        <f t="shared" si="0"/>
        <v/>
      </c>
      <c r="J38" s="144" t="str">
        <f>IF(G38=IF(VLOOKUP(C38,Filles!$D:$O,12,FALSE)="0","",VLOOKUP(C38,Filles!$D:$O,12,FALSE)),"","***")</f>
        <v>***</v>
      </c>
      <c r="K38" s="144" t="str">
        <f>IF(D38=VLOOKUP(C38,Filles!$D:$E,2,FALSE),"","***")</f>
        <v/>
      </c>
    </row>
    <row r="39" spans="1:11" x14ac:dyDescent="0.25">
      <c r="A39" s="146" t="str">
        <f>'edt_rapport Filles'!C39</f>
        <v>Clara</v>
      </c>
      <c r="B39" s="146" t="str">
        <f>'edt_rapport Filles'!B39</f>
        <v>JACQUIER</v>
      </c>
      <c r="C39" s="144" t="str">
        <f>MID('edt_rapport Filles'!A39,2,LEN('edt_rapport Filles'!A39)-1)</f>
        <v>395580</v>
      </c>
      <c r="D39" s="144" t="str">
        <f>VLOOKUP('edt_rapport Filles'!K39,Clubs!A:B,2,FALSE)</f>
        <v>Asnans Beauvoisin</v>
      </c>
      <c r="E39" s="144">
        <f>'edt_rapport Filles'!E39</f>
        <v>548</v>
      </c>
      <c r="F39" s="144">
        <f>YEAR('edt_rapport Filles'!D39)</f>
        <v>2007</v>
      </c>
      <c r="G39" s="144" t="str">
        <f>SUBSTITUTE(IF('edt_rapport Filles'!L39=0,"",'edt_rapport Filles'!L39)," ","")</f>
        <v>70G</v>
      </c>
      <c r="H39" s="144" t="b">
        <f>ISNA(VLOOKUP(C39,Filles!$D:$D,1,FALSE))</f>
        <v>0</v>
      </c>
      <c r="I39" s="144" t="str">
        <f t="shared" si="0"/>
        <v/>
      </c>
      <c r="J39" s="144" t="str">
        <f>IF(G39=IF(VLOOKUP(C39,Filles!$D:$O,12,FALSE)="0","",VLOOKUP(C39,Filles!$D:$O,12,FALSE)),"","***")</f>
        <v>***</v>
      </c>
      <c r="K39" s="144" t="str">
        <f>IF(D39=VLOOKUP(C39,Filles!$D:$E,2,FALSE),"","***")</f>
        <v/>
      </c>
    </row>
    <row r="40" spans="1:11" x14ac:dyDescent="0.25">
      <c r="A40" s="146" t="str">
        <f>'edt_rapport Filles'!C40</f>
        <v>Juliette</v>
      </c>
      <c r="B40" s="146" t="str">
        <f>'edt_rapport Filles'!B40</f>
        <v>MICHAUD</v>
      </c>
      <c r="C40" s="144" t="str">
        <f>MID('edt_rapport Filles'!A40,2,LEN('edt_rapport Filles'!A40)-1)</f>
        <v>396281</v>
      </c>
      <c r="D40" s="144" t="str">
        <f>VLOOKUP('edt_rapport Filles'!K40,Clubs!A:B,2,FALSE)</f>
        <v>Asnans Beauvoisin</v>
      </c>
      <c r="E40" s="144">
        <f>'edt_rapport Filles'!E40</f>
        <v>500</v>
      </c>
      <c r="F40" s="144">
        <f>YEAR('edt_rapport Filles'!D40)</f>
        <v>2006</v>
      </c>
      <c r="G40" s="144" t="str">
        <f>SUBSTITUTE(IF('edt_rapport Filles'!L40=0,"",'edt_rapport Filles'!L40)," ","")</f>
        <v>70G</v>
      </c>
      <c r="H40" s="144" t="b">
        <f>ISNA(VLOOKUP(C40,Filles!$D:$D,1,FALSE))</f>
        <v>0</v>
      </c>
      <c r="I40" s="144" t="str">
        <f t="shared" si="0"/>
        <v/>
      </c>
      <c r="J40" s="144" t="str">
        <f>IF(G40=IF(VLOOKUP(C40,Filles!$D:$O,12,FALSE)="0","",VLOOKUP(C40,Filles!$D:$O,12,FALSE)),"","***")</f>
        <v>***</v>
      </c>
      <c r="K40" s="144" t="str">
        <f>IF(D40=VLOOKUP(C40,Filles!$D:$E,2,FALSE),"","***")</f>
        <v/>
      </c>
    </row>
    <row r="41" spans="1:11" x14ac:dyDescent="0.25">
      <c r="A41" s="146" t="str">
        <f>'edt_rapport Filles'!C41</f>
        <v>Cassandra</v>
      </c>
      <c r="B41" s="146" t="str">
        <f>'edt_rapport Filles'!B41</f>
        <v>BAUD</v>
      </c>
      <c r="C41" s="144" t="str">
        <f>MID('edt_rapport Filles'!A41,2,LEN('edt_rapport Filles'!A41)-1)</f>
        <v>396482</v>
      </c>
      <c r="D41" s="144" t="str">
        <f>VLOOKUP('edt_rapport Filles'!K41,Clubs!A:B,2,FALSE)</f>
        <v>Asnans Beauvoisin</v>
      </c>
      <c r="E41" s="144">
        <f>'edt_rapport Filles'!E41</f>
        <v>500</v>
      </c>
      <c r="F41" s="144">
        <f>YEAR('edt_rapport Filles'!D41)</f>
        <v>2002</v>
      </c>
      <c r="G41" s="144" t="str">
        <f>SUBSTITUTE(IF('edt_rapport Filles'!L41=0,"",'edt_rapport Filles'!L41)," ","")</f>
        <v>90F</v>
      </c>
      <c r="H41" s="144" t="b">
        <f>ISNA(VLOOKUP(C41,Filles!$D:$D,1,FALSE))</f>
        <v>0</v>
      </c>
      <c r="I41" s="144" t="str">
        <f t="shared" si="0"/>
        <v/>
      </c>
      <c r="J41" s="144" t="str">
        <f>IF(G41=IF(VLOOKUP(C41,Filles!$D:$O,12,FALSE)="0","",VLOOKUP(C41,Filles!$D:$O,12,FALSE)),"","***")</f>
        <v>***</v>
      </c>
      <c r="K41" s="144" t="str">
        <f>IF(D41=VLOOKUP(C41,Filles!$D:$E,2,FALSE),"","***")</f>
        <v/>
      </c>
    </row>
    <row r="42" spans="1:11" x14ac:dyDescent="0.25">
      <c r="A42" s="146" t="str">
        <f>'edt_rapport Filles'!C42</f>
        <v>Eliette</v>
      </c>
      <c r="B42" s="146" t="str">
        <f>'edt_rapport Filles'!B42</f>
        <v>AUBRY</v>
      </c>
      <c r="C42" s="144" t="str">
        <f>MID('edt_rapport Filles'!A42,2,LEN('edt_rapport Filles'!A42)-1)</f>
        <v>396240</v>
      </c>
      <c r="D42" s="144" t="str">
        <f>VLOOKUP('edt_rapport Filles'!K42,Clubs!A:B,2,FALSE)</f>
        <v>Asnans Beauvoisin</v>
      </c>
      <c r="E42" s="144">
        <f>'edt_rapport Filles'!E42</f>
        <v>500</v>
      </c>
      <c r="F42" s="144">
        <f>YEAR('edt_rapport Filles'!D42)</f>
        <v>2001</v>
      </c>
      <c r="G42" s="144" t="str">
        <f>SUBSTITUTE(IF('edt_rapport Filles'!L42=0,"",'edt_rapport Filles'!L42)," ","")</f>
        <v>4D25E</v>
      </c>
      <c r="H42" s="144" t="b">
        <f>ISNA(VLOOKUP(C42,Filles!$D:$D,1,FALSE))</f>
        <v>0</v>
      </c>
      <c r="I42" s="144" t="str">
        <f t="shared" si="0"/>
        <v/>
      </c>
      <c r="J42" s="144" t="str">
        <f>IF(G42=IF(VLOOKUP(C42,Filles!$D:$O,12,FALSE)="0","",VLOOKUP(C42,Filles!$D:$O,12,FALSE)),"","***")</f>
        <v>***</v>
      </c>
      <c r="K42" s="144" t="str">
        <f>IF(D42=VLOOKUP(C42,Filles!$D:$E,2,FALSE),"","***")</f>
        <v/>
      </c>
    </row>
    <row r="43" spans="1:11" x14ac:dyDescent="0.25">
      <c r="A43" s="146" t="str">
        <f>'edt_rapport Filles'!C43</f>
        <v>Cathline</v>
      </c>
      <c r="B43" s="146" t="str">
        <f>'edt_rapport Filles'!B43</f>
        <v>PRAVAZ</v>
      </c>
      <c r="C43" s="144" t="str">
        <f>MID('edt_rapport Filles'!A43,2,LEN('edt_rapport Filles'!A43)-1)</f>
        <v>395279</v>
      </c>
      <c r="D43" s="144" t="str">
        <f>VLOOKUP('edt_rapport Filles'!K43,Clubs!A:B,2,FALSE)</f>
        <v>Asnans Beauvoisin</v>
      </c>
      <c r="E43" s="144">
        <f>'edt_rapport Filles'!E43</f>
        <v>1247</v>
      </c>
      <c r="F43" s="144">
        <f>YEAR('edt_rapport Filles'!D43)</f>
        <v>2000</v>
      </c>
      <c r="G43" s="144" t="str">
        <f>SUBSTITUTE(IF('edt_rapport Filles'!L43=0,"",'edt_rapport Filles'!L43)," ","")</f>
        <v>2C35D</v>
      </c>
      <c r="H43" s="144" t="b">
        <f>ISNA(VLOOKUP(C43,Filles!$D:$D,1,FALSE))</f>
        <v>0</v>
      </c>
      <c r="I43" s="144" t="str">
        <f t="shared" si="0"/>
        <v/>
      </c>
      <c r="J43" s="144" t="str">
        <f>IF(G43=IF(VLOOKUP(C43,Filles!$D:$O,12,FALSE)="0","",VLOOKUP(C43,Filles!$D:$O,12,FALSE)),"","***")</f>
        <v>***</v>
      </c>
      <c r="K43" s="144" t="str">
        <f>IF(D43=VLOOKUP(C43,Filles!$D:$E,2,FALSE),"","***")</f>
        <v/>
      </c>
    </row>
    <row r="44" spans="1:11" x14ac:dyDescent="0.25">
      <c r="A44" s="146" t="str">
        <f>'edt_rapport Filles'!C44</f>
        <v>Christiane</v>
      </c>
      <c r="B44" s="146" t="str">
        <f>'edt_rapport Filles'!B44</f>
        <v>CHEVRIAU</v>
      </c>
      <c r="C44" s="144" t="str">
        <f>MID('edt_rapport Filles'!A44,2,LEN('edt_rapport Filles'!A44)-1)</f>
        <v>39630</v>
      </c>
      <c r="D44" s="144" t="str">
        <f>VLOOKUP('edt_rapport Filles'!K44,Clubs!A:B,2,FALSE)</f>
        <v>Asnans Beauvoisin</v>
      </c>
      <c r="E44" s="144">
        <f>'edt_rapport Filles'!E44</f>
        <v>790</v>
      </c>
      <c r="F44" s="144">
        <f>YEAR('edt_rapport Filles'!D44)</f>
        <v>1949</v>
      </c>
      <c r="G44" s="144" t="str">
        <f>SUBSTITUTE(IF('edt_rapport Filles'!L44=0,"",'edt_rapport Filles'!L44)," ","")</f>
        <v>2B30C</v>
      </c>
      <c r="H44" s="144" t="b">
        <f>ISNA(VLOOKUP(C44,Filles!$D:$D,1,FALSE))</f>
        <v>0</v>
      </c>
      <c r="I44" s="144" t="str">
        <f t="shared" si="0"/>
        <v/>
      </c>
      <c r="J44" s="144" t="str">
        <f>IF(G44=IF(VLOOKUP(C44,Filles!$D:$O,12,FALSE)="0","",VLOOKUP(C44,Filles!$D:$O,12,FALSE)),"","***")</f>
        <v>***</v>
      </c>
      <c r="K44" s="144" t="str">
        <f>IF(D44=VLOOKUP(C44,Filles!$D:$E,2,FALSE),"","***")</f>
        <v/>
      </c>
    </row>
    <row r="45" spans="1:11" x14ac:dyDescent="0.25">
      <c r="A45" s="146" t="str">
        <f>'edt_rapport Filles'!C45</f>
        <v>Marine</v>
      </c>
      <c r="B45" s="146" t="str">
        <f>'edt_rapport Filles'!B45</f>
        <v>DURAND</v>
      </c>
      <c r="C45" s="144" t="str">
        <f>MID('edt_rapport Filles'!A45,2,LEN('edt_rapport Filles'!A45)-1)</f>
        <v>396371</v>
      </c>
      <c r="D45" s="144" t="str">
        <f>VLOOKUP('edt_rapport Filles'!K45,Clubs!A:B,2,FALSE)</f>
        <v>Jura Morez</v>
      </c>
      <c r="E45" s="144">
        <f>'edt_rapport Filles'!E45</f>
        <v>500</v>
      </c>
      <c r="F45" s="144">
        <f>YEAR('edt_rapport Filles'!D45)</f>
        <v>2004</v>
      </c>
      <c r="G45" s="144" t="str">
        <f>SUBSTITUTE(IF('edt_rapport Filles'!L45=0,"",'edt_rapport Filles'!L45)," ","")</f>
        <v/>
      </c>
      <c r="H45" s="144" t="b">
        <f>ISNA(VLOOKUP(C45,Filles!$D:$D,1,FALSE))</f>
        <v>0</v>
      </c>
      <c r="I45" s="144" t="str">
        <f t="shared" si="0"/>
        <v/>
      </c>
      <c r="J45" s="144" t="str">
        <f>IF(G45=IF(VLOOKUP(C45,Filles!$D:$O,12,FALSE)="0","",VLOOKUP(C45,Filles!$D:$O,12,FALSE)),"","***")</f>
        <v>***</v>
      </c>
      <c r="K45" s="144" t="str">
        <f>IF(D45=VLOOKUP(C45,Filles!$D:$E,2,FALSE),"","***")</f>
        <v/>
      </c>
    </row>
    <row r="46" spans="1:11" x14ac:dyDescent="0.25">
      <c r="A46" s="146" t="str">
        <f>'edt_rapport Filles'!C46</f>
        <v>Miantsa</v>
      </c>
      <c r="B46" s="146" t="str">
        <f>'edt_rapport Filles'!B46</f>
        <v>NY TSISANDAINA</v>
      </c>
      <c r="C46" s="144" t="str">
        <f>MID('edt_rapport Filles'!A46,2,LEN('edt_rapport Filles'!A46)-1)</f>
        <v>396037</v>
      </c>
      <c r="D46" s="144" t="str">
        <f>VLOOKUP('edt_rapport Filles'!K46,Clubs!A:B,2,FALSE)</f>
        <v>Jura Morez</v>
      </c>
      <c r="E46" s="144">
        <f>'edt_rapport Filles'!E46</f>
        <v>714</v>
      </c>
      <c r="F46" s="144">
        <f>YEAR('edt_rapport Filles'!D46)</f>
        <v>2004</v>
      </c>
      <c r="G46" s="144" t="str">
        <f>SUBSTITUTE(IF('edt_rapport Filles'!L46=0,"",'edt_rapport Filles'!L46)," ","")</f>
        <v>36F80G</v>
      </c>
      <c r="H46" s="144" t="b">
        <f>ISNA(VLOOKUP(C46,Filles!$D:$D,1,FALSE))</f>
        <v>0</v>
      </c>
      <c r="I46" s="144" t="str">
        <f t="shared" si="0"/>
        <v/>
      </c>
      <c r="J46" s="144" t="str">
        <f>IF(G46=IF(VLOOKUP(C46,Filles!$D:$O,12,FALSE)="0","",VLOOKUP(C46,Filles!$D:$O,12,FALSE)),"","***")</f>
        <v>***</v>
      </c>
      <c r="K46" s="144" t="str">
        <f>IF(D46=VLOOKUP(C46,Filles!$D:$E,2,FALSE),"","***")</f>
        <v/>
      </c>
    </row>
    <row r="47" spans="1:11" x14ac:dyDescent="0.25">
      <c r="A47" s="146" t="str">
        <f>'edt_rapport Filles'!C47</f>
        <v>Shelley</v>
      </c>
      <c r="B47" s="146" t="str">
        <f>'edt_rapport Filles'!B47</f>
        <v>FENOUILLET</v>
      </c>
      <c r="C47" s="144" t="str">
        <f>MID('edt_rapport Filles'!A47,2,LEN('edt_rapport Filles'!A47)-1)</f>
        <v>396528</v>
      </c>
      <c r="D47" s="144" t="str">
        <f>VLOOKUP('edt_rapport Filles'!K47,Clubs!A:B,2,FALSE)</f>
        <v>Dole Foucherans</v>
      </c>
      <c r="E47" s="144">
        <f>'edt_rapport Filles'!E47</f>
        <v>502</v>
      </c>
      <c r="F47" s="144">
        <f>YEAR('edt_rapport Filles'!D47)</f>
        <v>2002</v>
      </c>
      <c r="G47" s="144" t="str">
        <f>SUBSTITUTE(IF('edt_rapport Filles'!L47=0,"",'edt_rapport Filles'!L47)," ","")</f>
        <v>80F</v>
      </c>
      <c r="H47" s="144" t="b">
        <f>ISNA(VLOOKUP(C47,Filles!$D:$D,1,FALSE))</f>
        <v>0</v>
      </c>
      <c r="I47" s="144" t="str">
        <f t="shared" si="0"/>
        <v/>
      </c>
      <c r="J47" s="144" t="str">
        <f>IF(G47=IF(VLOOKUP(C47,Filles!$D:$O,12,FALSE)="0","",VLOOKUP(C47,Filles!$D:$O,12,FALSE)),"","***")</f>
        <v>***</v>
      </c>
      <c r="K47" s="144" t="str">
        <f>IF(D47=VLOOKUP(C47,Filles!$D:$E,2,FALSE),"","***")</f>
        <v/>
      </c>
    </row>
    <row r="48" spans="1:11" x14ac:dyDescent="0.25">
      <c r="A48" s="146" t="str">
        <f>'edt_rapport Filles'!C48</f>
        <v>Naré</v>
      </c>
      <c r="B48" s="146" t="str">
        <f>'edt_rapport Filles'!B48</f>
        <v>KIRAKOSIAN</v>
      </c>
      <c r="C48" s="144" t="str">
        <f>MID('edt_rapport Filles'!A48,2,LEN('edt_rapport Filles'!A48)-1)</f>
        <v>706115</v>
      </c>
      <c r="D48" s="144" t="str">
        <f>VLOOKUP('edt_rapport Filles'!K48,Clubs!A:B,2,FALSE)</f>
        <v>EM Vesoul</v>
      </c>
      <c r="E48" s="144">
        <f>'edt_rapport Filles'!E48</f>
        <v>686</v>
      </c>
      <c r="F48" s="144">
        <f>YEAR('edt_rapport Filles'!D48)</f>
        <v>2002</v>
      </c>
      <c r="G48" s="144" t="str">
        <f>SUBSTITUTE(IF('edt_rapport Filles'!L48=0,"",'edt_rapport Filles'!L48)," ","")</f>
        <v>1D5E</v>
      </c>
      <c r="H48" s="144" t="b">
        <f>ISNA(VLOOKUP(C48,Filles!$D:$D,1,FALSE))</f>
        <v>0</v>
      </c>
      <c r="I48" s="144" t="str">
        <f t="shared" si="0"/>
        <v/>
      </c>
      <c r="J48" s="144" t="str">
        <f>IF(G48=IF(VLOOKUP(C48,Filles!$D:$O,12,FALSE)="0","",VLOOKUP(C48,Filles!$D:$O,12,FALSE)),"","***")</f>
        <v>***</v>
      </c>
      <c r="K48" s="144" t="str">
        <f>IF(D48=VLOOKUP(C48,Filles!$D:$E,2,FALSE),"","***")</f>
        <v/>
      </c>
    </row>
    <row r="49" spans="1:11" x14ac:dyDescent="0.25">
      <c r="A49" s="146" t="str">
        <f>'edt_rapport Filles'!C49</f>
        <v>Manon</v>
      </c>
      <c r="B49" s="146" t="str">
        <f>'edt_rapport Filles'!B49</f>
        <v>CHAGUE</v>
      </c>
      <c r="C49" s="144" t="str">
        <f>MID('edt_rapport Filles'!A49,2,LEN('edt_rapport Filles'!A49)-1)</f>
        <v>705066</v>
      </c>
      <c r="D49" s="144" t="str">
        <f>VLOOKUP('edt_rapport Filles'!K49,Clubs!A:B,2,FALSE)</f>
        <v>EM Vesoul</v>
      </c>
      <c r="E49" s="144">
        <f>'edt_rapport Filles'!E49</f>
        <v>850</v>
      </c>
      <c r="F49" s="144">
        <f>YEAR('edt_rapport Filles'!D49)</f>
        <v>2001</v>
      </c>
      <c r="G49" s="144" t="str">
        <f>SUBSTITUTE(IF('edt_rapport Filles'!L49=0,"",'edt_rapport Filles'!L49)," ","")</f>
        <v>30D</v>
      </c>
      <c r="H49" s="144" t="b">
        <f>ISNA(VLOOKUP(C49,Filles!$D:$D,1,FALSE))</f>
        <v>0</v>
      </c>
      <c r="I49" s="144" t="str">
        <f t="shared" si="0"/>
        <v/>
      </c>
      <c r="J49" s="144" t="str">
        <f>IF(G49=IF(VLOOKUP(C49,Filles!$D:$O,12,FALSE)="0","",VLOOKUP(C49,Filles!$D:$O,12,FALSE)),"","***")</f>
        <v>***</v>
      </c>
      <c r="K49" s="144" t="str">
        <f>IF(D49=VLOOKUP(C49,Filles!$D:$E,2,FALSE),"","***")</f>
        <v/>
      </c>
    </row>
    <row r="50" spans="1:11" x14ac:dyDescent="0.25">
      <c r="A50" s="146" t="str">
        <f>'edt_rapport Filles'!C50</f>
        <v>Marion</v>
      </c>
      <c r="B50" s="146" t="str">
        <f>'edt_rapport Filles'!B50</f>
        <v>POIZAT</v>
      </c>
      <c r="C50" s="144" t="str">
        <f>MID('edt_rapport Filles'!A50,2,LEN('edt_rapport Filles'!A50)-1)</f>
        <v>706901</v>
      </c>
      <c r="D50" s="144" t="str">
        <f>VLOOKUP('edt_rapport Filles'!K50,Clubs!A:B,2,FALSE)</f>
        <v>Vauvillers</v>
      </c>
      <c r="E50" s="144">
        <f>'edt_rapport Filles'!E50</f>
        <v>500</v>
      </c>
      <c r="F50" s="144">
        <f>YEAR('edt_rapport Filles'!D50)</f>
        <v>2008</v>
      </c>
      <c r="G50" s="144" t="str">
        <f>SUBSTITUTE(IF('edt_rapport Filles'!L50=0,"",'edt_rapport Filles'!L50)," ","")</f>
        <v/>
      </c>
      <c r="H50" s="144" t="b">
        <f>ISNA(VLOOKUP(C50,Filles!$D:$D,1,FALSE))</f>
        <v>0</v>
      </c>
      <c r="I50" s="144" t="str">
        <f t="shared" si="0"/>
        <v/>
      </c>
      <c r="J50" s="144" t="str">
        <f>IF(G50=IF(VLOOKUP(C50,Filles!$D:$O,12,FALSE)="0","",VLOOKUP(C50,Filles!$D:$O,12,FALSE)),"","***")</f>
        <v>***</v>
      </c>
      <c r="K50" s="144" t="str">
        <f>IF(D50=VLOOKUP(C50,Filles!$D:$E,2,FALSE),"","***")</f>
        <v/>
      </c>
    </row>
    <row r="51" spans="1:11" x14ac:dyDescent="0.25">
      <c r="A51" s="146" t="str">
        <f>'edt_rapport Filles'!C51</f>
        <v>Celia</v>
      </c>
      <c r="B51" s="146" t="str">
        <f>'edt_rapport Filles'!B51</f>
        <v>BARDET</v>
      </c>
      <c r="C51" s="144" t="str">
        <f>MID('edt_rapport Filles'!A51,2,LEN('edt_rapport Filles'!A51)-1)</f>
        <v>706594</v>
      </c>
      <c r="D51" s="144" t="str">
        <f>VLOOKUP('edt_rapport Filles'!K51,Clubs!A:B,2,FALSE)</f>
        <v>Vauvillers</v>
      </c>
      <c r="E51" s="144">
        <f>'edt_rapport Filles'!E51</f>
        <v>500</v>
      </c>
      <c r="F51" s="144">
        <f>YEAR('edt_rapport Filles'!D51)</f>
        <v>2006</v>
      </c>
      <c r="G51" s="144" t="str">
        <f>SUBSTITUTE(IF('edt_rapport Filles'!L51=0,"",'edt_rapport Filles'!L51)," ","")</f>
        <v/>
      </c>
      <c r="H51" s="144" t="b">
        <f>ISNA(VLOOKUP(C51,Filles!$D:$D,1,FALSE))</f>
        <v>0</v>
      </c>
      <c r="I51" s="144" t="str">
        <f t="shared" si="0"/>
        <v/>
      </c>
      <c r="J51" s="144" t="str">
        <f>IF(G51=IF(VLOOKUP(C51,Filles!$D:$O,12,FALSE)="0","",VLOOKUP(C51,Filles!$D:$O,12,FALSE)),"","***")</f>
        <v>***</v>
      </c>
      <c r="K51" s="144" t="str">
        <f>IF(D51=VLOOKUP(C51,Filles!$D:$E,2,FALSE),"","***")</f>
        <v/>
      </c>
    </row>
    <row r="52" spans="1:11" x14ac:dyDescent="0.25">
      <c r="A52" s="146" t="str">
        <f>'edt_rapport Filles'!C52</f>
        <v>Olivia</v>
      </c>
      <c r="B52" s="146" t="str">
        <f>'edt_rapport Filles'!B52</f>
        <v>POIZAT</v>
      </c>
      <c r="C52" s="144" t="str">
        <f>MID('edt_rapport Filles'!A52,2,LEN('edt_rapport Filles'!A52)-1)</f>
        <v>706726</v>
      </c>
      <c r="D52" s="144" t="str">
        <f>VLOOKUP('edt_rapport Filles'!K52,Clubs!A:B,2,FALSE)</f>
        <v>Vauvillers</v>
      </c>
      <c r="E52" s="144">
        <f>'edt_rapport Filles'!E52</f>
        <v>500</v>
      </c>
      <c r="F52" s="144">
        <f>YEAR('edt_rapport Filles'!D52)</f>
        <v>2006</v>
      </c>
      <c r="G52" s="144" t="str">
        <f>SUBSTITUTE(IF('edt_rapport Filles'!L52=0,"",'edt_rapport Filles'!L52)," ","")</f>
        <v/>
      </c>
      <c r="H52" s="144" t="b">
        <f>ISNA(VLOOKUP(C52,Filles!$D:$D,1,FALSE))</f>
        <v>0</v>
      </c>
      <c r="I52" s="144" t="str">
        <f t="shared" si="0"/>
        <v/>
      </c>
      <c r="J52" s="144" t="str">
        <f>IF(G52=IF(VLOOKUP(C52,Filles!$D:$O,12,FALSE)="0","",VLOOKUP(C52,Filles!$D:$O,12,FALSE)),"","***")</f>
        <v>***</v>
      </c>
      <c r="K52" s="144" t="str">
        <f>IF(D52=VLOOKUP(C52,Filles!$D:$E,2,FALSE),"","***")</f>
        <v/>
      </c>
    </row>
    <row r="53" spans="1:11" x14ac:dyDescent="0.25">
      <c r="A53" s="146" t="str">
        <f>'edt_rapport Filles'!C53</f>
        <v>Laurine</v>
      </c>
      <c r="B53" s="146" t="str">
        <f>'edt_rapport Filles'!B53</f>
        <v>BARDET</v>
      </c>
      <c r="C53" s="144" t="str">
        <f>MID('edt_rapport Filles'!A53,2,LEN('edt_rapport Filles'!A53)-1)</f>
        <v>706593</v>
      </c>
      <c r="D53" s="144" t="str">
        <f>VLOOKUP('edt_rapport Filles'!K53,Clubs!A:B,2,FALSE)</f>
        <v>Vauvillers</v>
      </c>
      <c r="E53" s="144">
        <f>'edt_rapport Filles'!E53</f>
        <v>500</v>
      </c>
      <c r="F53" s="144">
        <f>YEAR('edt_rapport Filles'!D53)</f>
        <v>2004</v>
      </c>
      <c r="G53" s="144" t="str">
        <f>SUBSTITUTE(IF('edt_rapport Filles'!L53=0,"",'edt_rapport Filles'!L53)," ","")</f>
        <v/>
      </c>
      <c r="H53" s="144" t="b">
        <f>ISNA(VLOOKUP(C53,Filles!$D:$D,1,FALSE))</f>
        <v>0</v>
      </c>
      <c r="I53" s="144" t="str">
        <f t="shared" si="0"/>
        <v/>
      </c>
      <c r="J53" s="144" t="str">
        <f>IF(G53=IF(VLOOKUP(C53,Filles!$D:$O,12,FALSE)="0","",VLOOKUP(C53,Filles!$D:$O,12,FALSE)),"","***")</f>
        <v>***</v>
      </c>
      <c r="K53" s="144" t="str">
        <f>IF(D53=VLOOKUP(C53,Filles!$D:$E,2,FALSE),"","***")</f>
        <v/>
      </c>
    </row>
    <row r="54" spans="1:11" x14ac:dyDescent="0.25">
      <c r="A54" s="146" t="str">
        <f>'edt_rapport Filles'!C54</f>
        <v>Margaux</v>
      </c>
      <c r="B54" s="146" t="str">
        <f>'edt_rapport Filles'!B54</f>
        <v>POIZAT</v>
      </c>
      <c r="C54" s="144" t="str">
        <f>MID('edt_rapport Filles'!A54,2,LEN('edt_rapport Filles'!A54)-1)</f>
        <v>706727</v>
      </c>
      <c r="D54" s="144" t="str">
        <f>VLOOKUP('edt_rapport Filles'!K54,Clubs!A:B,2,FALSE)</f>
        <v>Vauvillers</v>
      </c>
      <c r="E54" s="144">
        <f>'edt_rapport Filles'!E54</f>
        <v>500</v>
      </c>
      <c r="F54" s="144">
        <f>YEAR('edt_rapport Filles'!D54)</f>
        <v>2004</v>
      </c>
      <c r="G54" s="144" t="str">
        <f>SUBSTITUTE(IF('edt_rapport Filles'!L54=0,"",'edt_rapport Filles'!L54)," ","")</f>
        <v/>
      </c>
      <c r="H54" s="144" t="b">
        <f>ISNA(VLOOKUP(C54,Filles!$D:$D,1,FALSE))</f>
        <v>0</v>
      </c>
      <c r="I54" s="144" t="str">
        <f t="shared" si="0"/>
        <v/>
      </c>
      <c r="J54" s="144" t="str">
        <f>IF(G54=IF(VLOOKUP(C54,Filles!$D:$O,12,FALSE)="0","",VLOOKUP(C54,Filles!$D:$O,12,FALSE)),"","***")</f>
        <v>***</v>
      </c>
      <c r="K54" s="144" t="str">
        <f>IF(D54=VLOOKUP(C54,Filles!$D:$E,2,FALSE),"","***")</f>
        <v/>
      </c>
    </row>
    <row r="55" spans="1:11" x14ac:dyDescent="0.25">
      <c r="A55" s="146" t="str">
        <f>'edt_rapport Filles'!C55</f>
        <v>Elise</v>
      </c>
      <c r="B55" s="146" t="str">
        <f>'edt_rapport Filles'!B55</f>
        <v>HUMBERT</v>
      </c>
      <c r="C55" s="144" t="str">
        <f>MID('edt_rapport Filles'!A55,2,LEN('edt_rapport Filles'!A55)-1)</f>
        <v>706849</v>
      </c>
      <c r="D55" s="144" t="str">
        <f>VLOOKUP('edt_rapport Filles'!K55,Clubs!A:B,2,FALSE)</f>
        <v>Vauvillers</v>
      </c>
      <c r="E55" s="144">
        <f>'edt_rapport Filles'!E55</f>
        <v>500</v>
      </c>
      <c r="F55" s="144">
        <f>YEAR('edt_rapport Filles'!D55)</f>
        <v>2002</v>
      </c>
      <c r="G55" s="144" t="str">
        <f>SUBSTITUTE(IF('edt_rapport Filles'!L55=0,"",'edt_rapport Filles'!L55)," ","")</f>
        <v/>
      </c>
      <c r="H55" s="144" t="b">
        <f>ISNA(VLOOKUP(C55,Filles!$D:$D,1,FALSE))</f>
        <v>0</v>
      </c>
      <c r="I55" s="144" t="str">
        <f t="shared" si="0"/>
        <v/>
      </c>
      <c r="J55" s="144" t="str">
        <f>IF(G55=IF(VLOOKUP(C55,Filles!$D:$O,12,FALSE)="0","",VLOOKUP(C55,Filles!$D:$O,12,FALSE)),"","***")</f>
        <v>***</v>
      </c>
      <c r="K55" s="144" t="str">
        <f>IF(D55=VLOOKUP(C55,Filles!$D:$E,2,FALSE),"","***")</f>
        <v/>
      </c>
    </row>
    <row r="56" spans="1:11" x14ac:dyDescent="0.25">
      <c r="A56" s="146" t="str">
        <f>'edt_rapport Filles'!C56</f>
        <v>Agathe</v>
      </c>
      <c r="B56" s="146" t="str">
        <f>'edt_rapport Filles'!B56</f>
        <v>FIDON</v>
      </c>
      <c r="C56" s="144" t="str">
        <f>MID('edt_rapport Filles'!A56,2,LEN('edt_rapport Filles'!A56)-1)</f>
        <v>706926</v>
      </c>
      <c r="D56" s="144" t="str">
        <f>VLOOKUP('edt_rapport Filles'!K56,Clubs!A:B,2,FALSE)</f>
        <v>Jussey</v>
      </c>
      <c r="E56" s="144">
        <f>'edt_rapport Filles'!E56</f>
        <v>500</v>
      </c>
      <c r="F56" s="144">
        <f>YEAR('edt_rapport Filles'!D56)</f>
        <v>2004</v>
      </c>
      <c r="G56" s="144" t="str">
        <f>SUBSTITUTE(IF('edt_rapport Filles'!L56=0,"",'edt_rapport Filles'!L56)," ","")</f>
        <v/>
      </c>
      <c r="H56" s="144" t="b">
        <f>ISNA(VLOOKUP(C56,Filles!$D:$D,1,FALSE))</f>
        <v>0</v>
      </c>
      <c r="I56" s="144" t="str">
        <f t="shared" si="0"/>
        <v/>
      </c>
      <c r="J56" s="144" t="str">
        <f>IF(G56=IF(VLOOKUP(C56,Filles!$D:$O,12,FALSE)="0","",VLOOKUP(C56,Filles!$D:$O,12,FALSE)),"","***")</f>
        <v/>
      </c>
      <c r="K56" s="144" t="str">
        <f>IF(D56=VLOOKUP(C56,Filles!$D:$E,2,FALSE),"","***")</f>
        <v/>
      </c>
    </row>
    <row r="57" spans="1:11" x14ac:dyDescent="0.25">
      <c r="A57" s="146" t="str">
        <f>'edt_rapport Filles'!C57</f>
        <v>Mélodie</v>
      </c>
      <c r="B57" s="146" t="str">
        <f>'edt_rapport Filles'!B57</f>
        <v>DEPIERRE</v>
      </c>
      <c r="C57" s="144" t="str">
        <f>MID('edt_rapport Filles'!A57,2,LEN('edt_rapport Filles'!A57)-1)</f>
        <v>706113</v>
      </c>
      <c r="D57" s="144" t="str">
        <f>VLOOKUP('edt_rapport Filles'!K57,Clubs!A:B,2,FALSE)</f>
        <v>Noidans</v>
      </c>
      <c r="E57" s="144">
        <f>'edt_rapport Filles'!E57</f>
        <v>506</v>
      </c>
      <c r="F57" s="144">
        <f>YEAR('edt_rapport Filles'!D57)</f>
        <v>2005</v>
      </c>
      <c r="G57" s="144" t="str">
        <f>SUBSTITUTE(IF('edt_rapport Filles'!L57=0,"",'edt_rapport Filles'!L57)," ","")</f>
        <v>1F40G</v>
      </c>
      <c r="H57" s="144" t="b">
        <f>ISNA(VLOOKUP(C57,Filles!$D:$D,1,FALSE))</f>
        <v>0</v>
      </c>
      <c r="I57" s="144" t="str">
        <f t="shared" si="0"/>
        <v/>
      </c>
      <c r="J57" s="144" t="str">
        <f>IF(G57=IF(VLOOKUP(C57,Filles!$D:$O,12,FALSE)="0","",VLOOKUP(C57,Filles!$D:$O,12,FALSE)),"","***")</f>
        <v>***</v>
      </c>
      <c r="K57" s="144" t="str">
        <f>IF(D57=VLOOKUP(C57,Filles!$D:$E,2,FALSE),"","***")</f>
        <v/>
      </c>
    </row>
    <row r="58" spans="1:11" x14ac:dyDescent="0.25">
      <c r="A58" s="146" t="str">
        <f>'edt_rapport Filles'!C58</f>
        <v>Rosie</v>
      </c>
      <c r="B58" s="146" t="str">
        <f>'edt_rapport Filles'!B58</f>
        <v>PERRIN</v>
      </c>
      <c r="C58" s="144" t="str">
        <f>MID('edt_rapport Filles'!A58,2,LEN('edt_rapport Filles'!A58)-1)</f>
        <v>705052</v>
      </c>
      <c r="D58" s="144" t="str">
        <f>VLOOKUP('edt_rapport Filles'!K58,Clubs!A:B,2,FALSE)</f>
        <v>Noidans</v>
      </c>
      <c r="E58" s="144">
        <f>'edt_rapport Filles'!E58</f>
        <v>500</v>
      </c>
      <c r="F58" s="144">
        <f>YEAR('edt_rapport Filles'!D58)</f>
        <v>1996</v>
      </c>
      <c r="G58" s="144" t="str">
        <f>SUBSTITUTE(IF('edt_rapport Filles'!L58=0,"",'edt_rapport Filles'!L58)," ","")</f>
        <v/>
      </c>
      <c r="H58" s="144" t="b">
        <f>ISNA(VLOOKUP(C58,Filles!$D:$D,1,FALSE))</f>
        <v>0</v>
      </c>
      <c r="I58" s="144" t="str">
        <f t="shared" si="0"/>
        <v/>
      </c>
      <c r="J58" s="144" t="str">
        <f>IF(G58=IF(VLOOKUP(C58,Filles!$D:$O,12,FALSE)="0","",VLOOKUP(C58,Filles!$D:$O,12,FALSE)),"","***")</f>
        <v/>
      </c>
      <c r="K58" s="144" t="str">
        <f>IF(D58=VLOOKUP(C58,Filles!$D:$E,2,FALSE),"","***")</f>
        <v/>
      </c>
    </row>
    <row r="59" spans="1:11" x14ac:dyDescent="0.25">
      <c r="A59" s="146" t="str">
        <f>'edt_rapport Filles'!C59</f>
        <v>Nathanaëlle</v>
      </c>
      <c r="B59" s="146" t="str">
        <f>'edt_rapport Filles'!B59</f>
        <v>RAGUIN</v>
      </c>
      <c r="C59" s="144" t="str">
        <f>MID('edt_rapport Filles'!A59,2,LEN('edt_rapport Filles'!A59)-1)</f>
        <v>705192</v>
      </c>
      <c r="D59" s="144" t="str">
        <f>VLOOKUP('edt_rapport Filles'!K59,Clubs!A:B,2,FALSE)</f>
        <v>Noidans</v>
      </c>
      <c r="E59" s="144">
        <f>'edt_rapport Filles'!E59</f>
        <v>500</v>
      </c>
      <c r="F59" s="144">
        <f>YEAR('edt_rapport Filles'!D59)</f>
        <v>1996</v>
      </c>
      <c r="G59" s="144" t="str">
        <f>SUBSTITUTE(IF('edt_rapport Filles'!L59=0,"",'edt_rapport Filles'!L59)," ","")</f>
        <v/>
      </c>
      <c r="H59" s="144" t="b">
        <f>ISNA(VLOOKUP(C59,Filles!$D:$D,1,FALSE))</f>
        <v>0</v>
      </c>
      <c r="I59" s="144" t="str">
        <f t="shared" si="0"/>
        <v/>
      </c>
      <c r="J59" s="144" t="str">
        <f>IF(G59=IF(VLOOKUP(C59,Filles!$D:$O,12,FALSE)="0","",VLOOKUP(C59,Filles!$D:$O,12,FALSE)),"","***")</f>
        <v/>
      </c>
      <c r="K59" s="144" t="str">
        <f>IF(D59=VLOOKUP(C59,Filles!$D:$E,2,FALSE),"","***")</f>
        <v/>
      </c>
    </row>
    <row r="60" spans="1:11" x14ac:dyDescent="0.25">
      <c r="A60" s="146" t="str">
        <f>'edt_rapport Filles'!C60</f>
        <v>Julie</v>
      </c>
      <c r="B60" s="146" t="str">
        <f>'edt_rapport Filles'!B60</f>
        <v>RONDO</v>
      </c>
      <c r="C60" s="144" t="str">
        <f>MID('edt_rapport Filles'!A60,2,LEN('edt_rapport Filles'!A60)-1)</f>
        <v>706887</v>
      </c>
      <c r="D60" s="144" t="str">
        <f>VLOOKUP('edt_rapport Filles'!K60,Clubs!A:B,2,FALSE)</f>
        <v>Val St Eloi</v>
      </c>
      <c r="E60" s="144">
        <f>'edt_rapport Filles'!E60</f>
        <v>500</v>
      </c>
      <c r="F60" s="144">
        <f>YEAR('edt_rapport Filles'!D60)</f>
        <v>2001</v>
      </c>
      <c r="G60" s="144" t="str">
        <f>SUBSTITUTE(IF('edt_rapport Filles'!L60=0,"",'edt_rapport Filles'!L60)," ","")</f>
        <v/>
      </c>
      <c r="H60" s="144" t="b">
        <f>ISNA(VLOOKUP(C60,Filles!$D:$D,1,FALSE))</f>
        <v>0</v>
      </c>
      <c r="I60" s="144" t="str">
        <f t="shared" si="0"/>
        <v/>
      </c>
      <c r="J60" s="144" t="str">
        <f>IF(G60=IF(VLOOKUP(C60,Filles!$D:$O,12,FALSE)="0","",VLOOKUP(C60,Filles!$D:$O,12,FALSE)),"","***")</f>
        <v>***</v>
      </c>
      <c r="K60" s="144" t="str">
        <f>IF(D60=VLOOKUP(C60,Filles!$D:$E,2,FALSE),"","***")</f>
        <v/>
      </c>
    </row>
    <row r="61" spans="1:11" x14ac:dyDescent="0.25">
      <c r="A61" s="146" t="str">
        <f>'edt_rapport Filles'!C61</f>
        <v>Lenaelle</v>
      </c>
      <c r="B61" s="146" t="str">
        <f>'edt_rapport Filles'!B61</f>
        <v>DURUPT</v>
      </c>
      <c r="C61" s="144" t="str">
        <f>MID('edt_rapport Filles'!A61,2,LEN('edt_rapport Filles'!A61)-1)</f>
        <v>905413</v>
      </c>
      <c r="D61" s="144" t="str">
        <f>VLOOKUP('edt_rapport Filles'!K61,Clubs!A:B,2,FALSE)</f>
        <v>Danjoutin</v>
      </c>
      <c r="E61" s="144">
        <f>'edt_rapport Filles'!E61</f>
        <v>500</v>
      </c>
      <c r="F61" s="144">
        <f>YEAR('edt_rapport Filles'!D61)</f>
        <v>2007</v>
      </c>
      <c r="G61" s="144" t="str">
        <f>SUBSTITUTE(IF('edt_rapport Filles'!L61=0,"",'edt_rapport Filles'!L61)," ","")</f>
        <v/>
      </c>
      <c r="H61" s="144" t="b">
        <f>ISNA(VLOOKUP(C61,Filles!$D:$D,1,FALSE))</f>
        <v>0</v>
      </c>
      <c r="I61" s="144" t="str">
        <f t="shared" si="0"/>
        <v/>
      </c>
      <c r="J61" s="144" t="str">
        <f>IF(G61=IF(VLOOKUP(C61,Filles!$D:$O,12,FALSE)="0","",VLOOKUP(C61,Filles!$D:$O,12,FALSE)),"","***")</f>
        <v>***</v>
      </c>
      <c r="K61" s="144" t="str">
        <f>IF(D61=VLOOKUP(C61,Filles!$D:$E,2,FALSE),"","***")</f>
        <v/>
      </c>
    </row>
    <row r="62" spans="1:11" x14ac:dyDescent="0.25">
      <c r="A62" s="146" t="str">
        <f>'edt_rapport Filles'!C62</f>
        <v>Lisa</v>
      </c>
      <c r="B62" s="146" t="str">
        <f>'edt_rapport Filles'!B62</f>
        <v>TROTTA</v>
      </c>
      <c r="C62" s="144" t="str">
        <f>MID('edt_rapport Filles'!A62,2,LEN('edt_rapport Filles'!A62)-1)</f>
        <v>904696</v>
      </c>
      <c r="D62" s="144" t="str">
        <f>VLOOKUP('edt_rapport Filles'!K62,Clubs!A:B,2,FALSE)</f>
        <v>Danjoutin</v>
      </c>
      <c r="E62" s="144">
        <f>'edt_rapport Filles'!E62</f>
        <v>607</v>
      </c>
      <c r="F62" s="144">
        <f>YEAR('edt_rapport Filles'!D62)</f>
        <v>2006</v>
      </c>
      <c r="G62" s="144" t="str">
        <f>SUBSTITUTE(IF('edt_rapport Filles'!L62=0,"",'edt_rapport Filles'!L62)," ","")</f>
        <v>2F60G</v>
      </c>
      <c r="H62" s="144" t="b">
        <f>ISNA(VLOOKUP(C62,Filles!$D:$D,1,FALSE))</f>
        <v>0</v>
      </c>
      <c r="I62" s="144" t="str">
        <f t="shared" si="0"/>
        <v/>
      </c>
      <c r="J62" s="144" t="str">
        <f>IF(G62=IF(VLOOKUP(C62,Filles!$D:$O,12,FALSE)="0","",VLOOKUP(C62,Filles!$D:$O,12,FALSE)),"","***")</f>
        <v>***</v>
      </c>
      <c r="K62" s="144" t="str">
        <f>IF(D62=VLOOKUP(C62,Filles!$D:$E,2,FALSE),"","***")</f>
        <v/>
      </c>
    </row>
    <row r="63" spans="1:11" x14ac:dyDescent="0.25">
      <c r="A63" s="146" t="str">
        <f>'edt_rapport Filles'!C63</f>
        <v>Flora</v>
      </c>
      <c r="B63" s="146" t="str">
        <f>'edt_rapport Filles'!B63</f>
        <v>MATRANGA</v>
      </c>
      <c r="C63" s="144" t="str">
        <f>MID('edt_rapport Filles'!A63,2,LEN('edt_rapport Filles'!A63)-1)</f>
        <v>904537</v>
      </c>
      <c r="D63" s="144" t="str">
        <f>VLOOKUP('edt_rapport Filles'!K63,Clubs!A:B,2,FALSE)</f>
        <v>Danjoutin</v>
      </c>
      <c r="E63" s="144">
        <f>'edt_rapport Filles'!E63</f>
        <v>863</v>
      </c>
      <c r="F63" s="144">
        <f>YEAR('edt_rapport Filles'!D63)</f>
        <v>2004</v>
      </c>
      <c r="G63" s="144" t="str">
        <f>SUBSTITUTE(IF('edt_rapport Filles'!L63=0,"",'edt_rapport Filles'!L63)," ","")</f>
        <v>2E60F</v>
      </c>
      <c r="H63" s="144" t="b">
        <f>ISNA(VLOOKUP(C63,Filles!$D:$D,1,FALSE))</f>
        <v>0</v>
      </c>
      <c r="I63" s="144" t="str">
        <f t="shared" si="0"/>
        <v/>
      </c>
      <c r="J63" s="144" t="str">
        <f>IF(G63=IF(VLOOKUP(C63,Filles!$D:$O,12,FALSE)="0","",VLOOKUP(C63,Filles!$D:$O,12,FALSE)),"","***")</f>
        <v>***</v>
      </c>
      <c r="K63" s="144" t="str">
        <f>IF(D63=VLOOKUP(C63,Filles!$D:$E,2,FALSE),"","***")</f>
        <v/>
      </c>
    </row>
    <row r="64" spans="1:11" x14ac:dyDescent="0.25">
      <c r="A64" s="146" t="str">
        <f>'edt_rapport Filles'!C64</f>
        <v>Aurelie</v>
      </c>
      <c r="B64" s="146" t="str">
        <f>'edt_rapport Filles'!B64</f>
        <v>ROYET</v>
      </c>
      <c r="C64" s="144" t="str">
        <f>MID('edt_rapport Filles'!A64,2,LEN('edt_rapport Filles'!A64)-1)</f>
        <v>904800</v>
      </c>
      <c r="D64" s="144" t="str">
        <f>VLOOKUP('edt_rapport Filles'!K64,Clubs!A:B,2,FALSE)</f>
        <v>Réchésy</v>
      </c>
      <c r="E64" s="144">
        <f>'edt_rapport Filles'!E64</f>
        <v>554</v>
      </c>
      <c r="F64" s="144">
        <f>YEAR('edt_rapport Filles'!D64)</f>
        <v>2001</v>
      </c>
      <c r="G64" s="144" t="str">
        <f>SUBSTITUTE(IF('edt_rapport Filles'!L64=0,"",'edt_rapport Filles'!L64)," ","")</f>
        <v>80E</v>
      </c>
      <c r="H64" s="144" t="b">
        <f>ISNA(VLOOKUP(C64,Filles!$D:$D,1,FALSE))</f>
        <v>0</v>
      </c>
      <c r="I64" s="144" t="str">
        <f t="shared" si="0"/>
        <v/>
      </c>
      <c r="J64" s="144" t="str">
        <f>IF(G64=IF(VLOOKUP(C64,Filles!$D:$O,12,FALSE)="0","",VLOOKUP(C64,Filles!$D:$O,12,FALSE)),"","***")</f>
        <v>***</v>
      </c>
      <c r="K64" s="144" t="str">
        <f>IF(D64=VLOOKUP(C64,Filles!$D:$E,2,FALSE),"","***")</f>
        <v/>
      </c>
    </row>
    <row r="65" spans="1:11" x14ac:dyDescent="0.25">
      <c r="A65" s="146" t="str">
        <f>'edt_rapport Filles'!C65</f>
        <v>Marie</v>
      </c>
      <c r="B65" s="146" t="str">
        <f>'edt_rapport Filles'!B65</f>
        <v>LE BAIL</v>
      </c>
      <c r="C65" s="144" t="str">
        <f>MID('edt_rapport Filles'!A65,2,LEN('edt_rapport Filles'!A65)-1)</f>
        <v>905462</v>
      </c>
      <c r="D65" s="144" t="str">
        <f>VLOOKUP('edt_rapport Filles'!K65,Clubs!A:B,2,FALSE)</f>
        <v>Vézelois</v>
      </c>
      <c r="E65" s="144">
        <f>'edt_rapport Filles'!E65</f>
        <v>500</v>
      </c>
      <c r="F65" s="144">
        <f>YEAR('edt_rapport Filles'!D65)</f>
        <v>2004</v>
      </c>
      <c r="G65" s="144" t="str">
        <f>SUBSTITUTE(IF('edt_rapport Filles'!L65=0,"",'edt_rapport Filles'!L65)," ","")</f>
        <v/>
      </c>
      <c r="H65" s="144" t="b">
        <f>ISNA(VLOOKUP(C65,Filles!$D:$D,1,FALSE))</f>
        <v>0</v>
      </c>
      <c r="I65" s="144" t="str">
        <f t="shared" si="0"/>
        <v/>
      </c>
      <c r="J65" s="144" t="str">
        <f>IF(G65=IF(VLOOKUP(C65,Filles!$D:$O,12,FALSE)="0","",VLOOKUP(C65,Filles!$D:$O,12,FALSE)),"","***")</f>
        <v/>
      </c>
      <c r="K65" s="144" t="str">
        <f>IF(D65=VLOOKUP(C65,Filles!$D:$E,2,FALSE),"","***")</f>
        <v/>
      </c>
    </row>
    <row r="66" spans="1:11" x14ac:dyDescent="0.25">
      <c r="A66" s="146" t="str">
        <f>'edt_rapport Filles'!C66</f>
        <v>Marie</v>
      </c>
      <c r="B66" s="146" t="str">
        <f>'edt_rapport Filles'!B66</f>
        <v>MAUFFREY</v>
      </c>
      <c r="C66" s="144" t="str">
        <f>MID('edt_rapport Filles'!A66,2,LEN('edt_rapport Filles'!A66)-1)</f>
        <v>903132</v>
      </c>
      <c r="D66" s="144" t="str">
        <f>VLOOKUP('edt_rapport Filles'!K66,Clubs!A:B,2,FALSE)</f>
        <v>Châtenois les Forges</v>
      </c>
      <c r="E66" s="144">
        <f>'edt_rapport Filles'!E66</f>
        <v>654</v>
      </c>
      <c r="F66" s="144">
        <f>YEAR('edt_rapport Filles'!D66)</f>
        <v>1951</v>
      </c>
      <c r="G66" s="144" t="str">
        <f>SUBSTITUTE(IF('edt_rapport Filles'!L66=0,"",'edt_rapport Filles'!L66)," ","")</f>
        <v/>
      </c>
      <c r="H66" s="144" t="b">
        <f>ISNA(VLOOKUP(C66,Filles!$D:$D,1,FALSE))</f>
        <v>0</v>
      </c>
      <c r="I66" s="144" t="str">
        <f t="shared" ref="I66:I71" si="1">IF(C66=C65,"***","")</f>
        <v/>
      </c>
      <c r="J66" s="144" t="str">
        <f>IF(G66=IF(VLOOKUP(C66,Filles!$D:$O,12,FALSE)="0","",VLOOKUP(C66,Filles!$D:$O,12,FALSE)),"","***")</f>
        <v>***</v>
      </c>
      <c r="K66" s="144" t="str">
        <f>IF(D66=VLOOKUP(C66,Filles!$D:$E,2,FALSE),"","***")</f>
        <v/>
      </c>
    </row>
    <row r="67" spans="1:11" x14ac:dyDescent="0.25">
      <c r="A67" s="146" t="str">
        <f>'edt_rapport Filles'!C67</f>
        <v>Karelle</v>
      </c>
      <c r="B67" s="146" t="str">
        <f>'edt_rapport Filles'!B67</f>
        <v>GUEGUEN</v>
      </c>
      <c r="C67" s="144" t="str">
        <f>MID('edt_rapport Filles'!A67,2,LEN('edt_rapport Filles'!A67)-1)</f>
        <v>904887</v>
      </c>
      <c r="D67" s="144" t="str">
        <f>VLOOKUP('edt_rapport Filles'!K67,Clubs!A:B,2,FALSE)</f>
        <v>Lacollonge</v>
      </c>
      <c r="E67" s="144">
        <f>'edt_rapport Filles'!E67</f>
        <v>534</v>
      </c>
      <c r="F67" s="144">
        <f>YEAR('edt_rapport Filles'!D67)</f>
        <v>2003</v>
      </c>
      <c r="G67" s="144" t="str">
        <f>SUBSTITUTE(IF('edt_rapport Filles'!L67=0,"",'edt_rapport Filles'!L67)," ","")</f>
        <v/>
      </c>
      <c r="H67" s="144" t="b">
        <f>ISNA(VLOOKUP(C67,Filles!$D:$D,1,FALSE))</f>
        <v>0</v>
      </c>
      <c r="I67" s="144" t="str">
        <f t="shared" si="1"/>
        <v/>
      </c>
      <c r="J67" s="144" t="str">
        <f>IF(G67=IF(VLOOKUP(C67,Filles!$D:$O,12,FALSE)="0","",VLOOKUP(C67,Filles!$D:$O,12,FALSE)),"","***")</f>
        <v/>
      </c>
      <c r="K67" s="144" t="str">
        <f>IF(D67=VLOOKUP(C67,Filles!$D:$E,2,FALSE),"","***")</f>
        <v/>
      </c>
    </row>
    <row r="68" spans="1:11" x14ac:dyDescent="0.25">
      <c r="A68" s="146" t="str">
        <f>'edt_rapport Filles'!C68</f>
        <v>Anays</v>
      </c>
      <c r="B68" s="146" t="str">
        <f>'edt_rapport Filles'!B68</f>
        <v>MAILLOT</v>
      </c>
      <c r="C68" s="144" t="str">
        <f>MID('edt_rapport Filles'!A68,2,LEN('edt_rapport Filles'!A68)-1)</f>
        <v>904898</v>
      </c>
      <c r="D68" s="144" t="str">
        <f>VLOOKUP('edt_rapport Filles'!K68,Clubs!A:B,2,FALSE)</f>
        <v>Montbouton</v>
      </c>
      <c r="E68" s="144">
        <f>'edt_rapport Filles'!E68</f>
        <v>500</v>
      </c>
      <c r="F68" s="144">
        <f>YEAR('edt_rapport Filles'!D68)</f>
        <v>2003</v>
      </c>
      <c r="G68" s="144" t="str">
        <f>SUBSTITUTE(IF('edt_rapport Filles'!L68=0,"",'edt_rapport Filles'!L68)," ","")</f>
        <v>62F</v>
      </c>
      <c r="H68" s="144" t="b">
        <f>ISNA(VLOOKUP(C68,Filles!$D:$D,1,FALSE))</f>
        <v>0</v>
      </c>
      <c r="I68" s="144" t="str">
        <f t="shared" si="1"/>
        <v/>
      </c>
      <c r="J68" s="144" t="str">
        <f>IF(G68=IF(VLOOKUP(C68,Filles!$D:$O,12,FALSE)="0","",VLOOKUP(C68,Filles!$D:$O,12,FALSE)),"","***")</f>
        <v>***</v>
      </c>
      <c r="K68" s="144" t="str">
        <f>IF(D68=VLOOKUP(C68,Filles!$D:$E,2,FALSE),"","***")</f>
        <v/>
      </c>
    </row>
    <row r="69" spans="1:11" x14ac:dyDescent="0.25">
      <c r="A69" s="146" t="str">
        <f>'edt_rapport Filles'!C69</f>
        <v>Solène</v>
      </c>
      <c r="B69" s="146" t="str">
        <f>'edt_rapport Filles'!B69</f>
        <v>MARSOUDET</v>
      </c>
      <c r="C69" s="144" t="str">
        <f>MID('edt_rapport Filles'!A69,2,LEN('edt_rapport Filles'!A69)-1)</f>
        <v>902374</v>
      </c>
      <c r="D69" s="144" t="str">
        <f>VLOOKUP('edt_rapport Filles'!K69,Clubs!A:B,2,FALSE)</f>
        <v>Belfort Froideval</v>
      </c>
      <c r="E69" s="144">
        <f>'edt_rapport Filles'!E69</f>
        <v>1327</v>
      </c>
      <c r="F69" s="144">
        <f>YEAR('edt_rapport Filles'!D69)</f>
        <v>1989</v>
      </c>
      <c r="G69" s="144" t="str">
        <f>SUBSTITUTE(IF('edt_rapport Filles'!L69=0,"",'edt_rapport Filles'!L69)," ","")</f>
        <v>22B</v>
      </c>
      <c r="H69" s="144" t="b">
        <f>ISNA(VLOOKUP(C69,Filles!$D:$D,1,FALSE))</f>
        <v>0</v>
      </c>
      <c r="I69" s="144" t="str">
        <f t="shared" si="1"/>
        <v/>
      </c>
      <c r="J69" s="144" t="str">
        <f>IF(G69=IF(VLOOKUP(C69,Filles!$D:$O,12,FALSE)="0","",VLOOKUP(C69,Filles!$D:$O,12,FALSE)),"","***")</f>
        <v>***</v>
      </c>
      <c r="K69" s="144" t="str">
        <f>IF(D69=VLOOKUP(C69,Filles!$D:$E,2,FALSE),"","***")</f>
        <v/>
      </c>
    </row>
    <row r="70" spans="1:11" x14ac:dyDescent="0.25">
      <c r="A70" s="146" t="str">
        <f>'edt_rapport Filles'!C70</f>
        <v>Aurelie</v>
      </c>
      <c r="B70" s="146" t="str">
        <f>'edt_rapport Filles'!B70</f>
        <v>LEMERI</v>
      </c>
      <c r="C70" s="144" t="str">
        <f>MID('edt_rapport Filles'!A70,2,LEN('edt_rapport Filles'!A70)-1)</f>
        <v>904743</v>
      </c>
      <c r="D70" s="144" t="str">
        <f>VLOOKUP('edt_rapport Filles'!K70,Clubs!A:B,2,FALSE)</f>
        <v>Giromagny</v>
      </c>
      <c r="E70" s="144">
        <f>'edt_rapport Filles'!E70</f>
        <v>793</v>
      </c>
      <c r="F70" s="144">
        <f>YEAR('edt_rapport Filles'!D70)</f>
        <v>2005</v>
      </c>
      <c r="G70" s="144" t="str">
        <f>SUBSTITUTE(IF('edt_rapport Filles'!L70=0,"",'edt_rapport Filles'!L70)," ","")</f>
        <v>1E46F</v>
      </c>
      <c r="H70" s="144" t="b">
        <f>ISNA(VLOOKUP(C70,Filles!$D:$D,1,FALSE))</f>
        <v>0</v>
      </c>
      <c r="I70" s="144" t="str">
        <f t="shared" si="1"/>
        <v/>
      </c>
      <c r="J70" s="144" t="str">
        <f>IF(G70=IF(VLOOKUP(C70,Filles!$D:$O,12,FALSE)="0","",VLOOKUP(C70,Filles!$D:$O,12,FALSE)),"","***")</f>
        <v>***</v>
      </c>
      <c r="K70" s="144" t="str">
        <f>IF(D70=VLOOKUP(C70,Filles!$D:$E,2,FALSE),"","***")</f>
        <v/>
      </c>
    </row>
    <row r="71" spans="1:11" x14ac:dyDescent="0.25">
      <c r="A71" s="146" t="str">
        <f>'edt_rapport Filles'!C71</f>
        <v>Marion</v>
      </c>
      <c r="B71" s="146" t="str">
        <f>'edt_rapport Filles'!B71</f>
        <v>LEGUBE</v>
      </c>
      <c r="C71" s="144" t="str">
        <f>MID('edt_rapport Filles'!A71,2,LEN('edt_rapport Filles'!A71)-1)</f>
        <v>905258</v>
      </c>
      <c r="D71" s="144" t="str">
        <f>VLOOKUP('edt_rapport Filles'!K71,Clubs!A:B,2,FALSE)</f>
        <v>Giromagny</v>
      </c>
      <c r="E71" s="144">
        <f>'edt_rapport Filles'!E71</f>
        <v>618</v>
      </c>
      <c r="F71" s="144">
        <f>YEAR('edt_rapport Filles'!D71)</f>
        <v>2002</v>
      </c>
      <c r="G71" s="144" t="str">
        <f>SUBSTITUTE(IF('edt_rapport Filles'!L71=0,"",'edt_rapport Filles'!L71)," ","")</f>
        <v>4E45F</v>
      </c>
      <c r="H71" s="144" t="b">
        <f>ISNA(VLOOKUP(C71,Filles!$D:$D,1,FALSE))</f>
        <v>0</v>
      </c>
      <c r="I71" s="144" t="str">
        <f t="shared" si="1"/>
        <v/>
      </c>
      <c r="J71" s="144" t="str">
        <f>IF(G71=IF(VLOOKUP(C71,Filles!$D:$O,12,FALSE)="0","",VLOOKUP(C71,Filles!$D:$O,12,FALSE)),"","***")</f>
        <v>***</v>
      </c>
      <c r="K71" s="144" t="str">
        <f>IF(D71=VLOOKUP(C71,Filles!$D:$E,2,FALSE),"","***")</f>
        <v/>
      </c>
    </row>
  </sheetData>
  <sortState ref="A2:K64">
    <sortCondition descending="1" ref="H2:H64"/>
    <sortCondition ref="C2:C64"/>
  </sortState>
  <customSheetViews>
    <customSheetView guid="{463E170A-BC43-40FC-B560-85BBAB7B6F04}" state="hidden">
      <pane ySplit="1" topLeftCell="A2" activePane="bottomLeft" state="frozen"/>
      <selection pane="bottomLeft" activeCell="F2" sqref="F2:F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workbookViewId="0">
      <selection activeCell="AD27" sqref="AD27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2620</v>
      </c>
      <c r="O2" s="310"/>
    </row>
    <row r="3" spans="1:44" ht="17.25" thickBot="1" x14ac:dyDescent="0.4">
      <c r="N3" s="311" t="s">
        <v>2621</v>
      </c>
      <c r="O3" s="312"/>
    </row>
    <row r="4" spans="1:44" x14ac:dyDescent="0.35">
      <c r="N4" s="188"/>
      <c r="O4" s="188"/>
    </row>
    <row r="6" spans="1:44" s="31" customFormat="1" x14ac:dyDescent="0.35">
      <c r="A6" s="73"/>
      <c r="B6" s="68" t="s">
        <v>0</v>
      </c>
      <c r="C6" s="25" t="s">
        <v>1</v>
      </c>
      <c r="D6" s="134" t="s">
        <v>2</v>
      </c>
      <c r="E6" s="26" t="s">
        <v>3</v>
      </c>
      <c r="F6" s="26" t="s">
        <v>337</v>
      </c>
      <c r="G6" s="25" t="s">
        <v>5</v>
      </c>
      <c r="H6" s="25" t="s">
        <v>618</v>
      </c>
      <c r="I6" s="25" t="s">
        <v>619</v>
      </c>
      <c r="J6" s="25" t="s">
        <v>4</v>
      </c>
      <c r="K6" s="68" t="s">
        <v>620</v>
      </c>
      <c r="L6" s="25" t="s">
        <v>621</v>
      </c>
      <c r="M6" s="23" t="s">
        <v>622</v>
      </c>
      <c r="N6" s="23" t="s">
        <v>623</v>
      </c>
      <c r="O6" s="25" t="s">
        <v>1151</v>
      </c>
      <c r="P6" s="28" t="s">
        <v>624</v>
      </c>
      <c r="Q6" s="29" t="s">
        <v>625</v>
      </c>
      <c r="R6" s="24" t="s">
        <v>626</v>
      </c>
      <c r="S6" s="30" t="s">
        <v>627</v>
      </c>
      <c r="T6" s="30" t="s">
        <v>628</v>
      </c>
      <c r="U6" s="30"/>
      <c r="V6" s="30"/>
      <c r="W6" s="30"/>
      <c r="X6" s="30"/>
      <c r="Y6" s="27" t="s">
        <v>285</v>
      </c>
      <c r="Z6" s="25" t="s">
        <v>307</v>
      </c>
      <c r="AA6" s="25" t="s">
        <v>280</v>
      </c>
      <c r="AB6" s="25" t="s">
        <v>310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4" s="43" customFormat="1" ht="18" customHeight="1" x14ac:dyDescent="0.35">
      <c r="A7" s="65">
        <v>1</v>
      </c>
      <c r="B7" s="32" t="s">
        <v>61</v>
      </c>
      <c r="C7" s="32" t="s">
        <v>133</v>
      </c>
      <c r="D7" s="138" t="s">
        <v>1838</v>
      </c>
      <c r="E7" s="33" t="s">
        <v>45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209">
        <f>LOOKUP(Z7-Paramètres!$E$1,Paramètres!$A$1:$A$20)</f>
        <v>-40</v>
      </c>
      <c r="H7" s="209" t="str">
        <f>LOOKUP(G7,Paramètres!$A$1:$B$20)</f>
        <v>S</v>
      </c>
      <c r="I7" s="209">
        <f t="shared" ref="I7:I38" si="0">INT(J7/100)</f>
        <v>16</v>
      </c>
      <c r="J7" s="116">
        <v>1666</v>
      </c>
      <c r="K7" s="47" t="s">
        <v>3187</v>
      </c>
      <c r="L7" s="47"/>
      <c r="M7" s="25"/>
      <c r="N7" s="25"/>
      <c r="O7" s="241" t="str">
        <f t="shared" ref="O7:O38" si="1">IF(X7&gt;0,CONCATENATE(W7,INT(X7/POWER(10,INT(LOG10(X7)/2)*2)),CHAR(73-INT(LOG10(X7)/2))),W7)</f>
        <v>0</v>
      </c>
      <c r="P7" s="210">
        <f t="shared" ref="P7:P38" si="2">POWER(10,(73-CODE(IF(OR(K7=0,K7="",K7="Ni"),"Z",RIGHT(UPPER(K7)))))*2)*IF(OR(K7=0,K7="",K7="Ni"),0,VALUE(LEFT(K7,LEN(K7)-1)))</f>
        <v>0</v>
      </c>
      <c r="Q7" s="210">
        <f t="shared" ref="Q7:Q38" si="3">POWER(10,(73-CODE(IF(OR(L7=0,L7="",L7="Ni"),"Z",RIGHT(UPPER(L7)))))*2)*IF(OR(L7=0,L7="",L7="Ni"),0,VALUE(LEFT(L7,LEN(L7)-1)))</f>
        <v>0</v>
      </c>
      <c r="R7" s="210">
        <f t="shared" ref="R7:R38" si="4">POWER(10,(73-CODE(IF(OR(M7=0,M7="",M7="Ni"),"Z",RIGHT(UPPER(M7)))))*2)*IF(OR(M7=0,M7="",M7="Ni"),0,VALUE(LEFT(M7,LEN(M7)-1)))</f>
        <v>0</v>
      </c>
      <c r="S7" s="210">
        <f t="shared" ref="S7:S38" si="5">POWER(10,(73-CODE(IF(OR(N7=0,N7="",N7="Ni"),"Z",RIGHT(UPPER(N7)))))*2)*IF(OR(N7=0,N7="",N7="Ni"),0,VALUE(LEFT(N7,LEN(N7)-1)))</f>
        <v>0</v>
      </c>
      <c r="T7" s="210">
        <f t="shared" ref="T7:T38" si="6">P7+Q7+R7+S7</f>
        <v>0</v>
      </c>
      <c r="U7" s="211" t="str">
        <f t="shared" ref="U7:U38" si="7">IF(T7&gt;0,CONCATENATE(INT(T7/POWER(10,INT(MIN(LOG10(T7),16)/2)*2)),CHAR(73-INT(MIN(LOG10(T7),16)/2))),"0")</f>
        <v>0</v>
      </c>
      <c r="V7" s="212">
        <f t="shared" ref="V7:V38" si="8">IF(T7&gt;0,T7-INT(T7/POWER(10,INT(MIN(LOG10(T7),16)/2)*2))*POWER(10,INT(MIN(LOG10(T7),16)/2)*2),0)</f>
        <v>0</v>
      </c>
      <c r="W7" s="211" t="str">
        <f t="shared" ref="W7:W38" si="9">IF(V7&gt;0,CONCATENATE(U7,INT(V7/POWER(10,INT(LOG10(V7)/2)*2)),CHAR(73-INT(LOG10(V7)/2))),U7)</f>
        <v>0</v>
      </c>
      <c r="X7" s="212">
        <f t="shared" ref="X7:X38" si="10">IF(V7&gt;0,V7-INT(V7/POWER(10,INT(LOG10(V7)/2)*2))*POWER(10,INT(LOG10(V7)/2)*2),0)</f>
        <v>0</v>
      </c>
      <c r="Y7" s="38" t="str">
        <f ca="1">LOOKUP(G7,Paramètres!$A$1:$A$20,Paramètres!$C$1:$C$21)</f>
        <v>+18</v>
      </c>
      <c r="Z7" s="25">
        <v>1987</v>
      </c>
      <c r="AA7" s="25" t="s">
        <v>1156</v>
      </c>
      <c r="AB7" s="178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43" customFormat="1" ht="18" customHeight="1" x14ac:dyDescent="0.35">
      <c r="A8" s="65">
        <v>2</v>
      </c>
      <c r="B8" s="32" t="s">
        <v>7</v>
      </c>
      <c r="C8" s="32" t="s">
        <v>437</v>
      </c>
      <c r="D8" s="138" t="s">
        <v>1229</v>
      </c>
      <c r="E8" s="33" t="s">
        <v>335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209">
        <f>LOOKUP(Z8-Paramètres!$E$1,Paramètres!$A$1:$A$20)</f>
        <v>-50</v>
      </c>
      <c r="H8" s="209" t="str">
        <f>LOOKUP(G8,Paramètres!$A$1:$B$20)</f>
        <v>V1</v>
      </c>
      <c r="I8" s="209">
        <f t="shared" si="0"/>
        <v>18</v>
      </c>
      <c r="J8" s="116">
        <v>1831</v>
      </c>
      <c r="K8" s="47" t="s">
        <v>636</v>
      </c>
      <c r="L8" s="47"/>
      <c r="M8" s="47"/>
      <c r="N8" s="47"/>
      <c r="O8" s="241" t="str">
        <f t="shared" si="1"/>
        <v>80C</v>
      </c>
      <c r="P8" s="210">
        <f t="shared" si="2"/>
        <v>80000000000000</v>
      </c>
      <c r="Q8" s="210">
        <f t="shared" si="3"/>
        <v>0</v>
      </c>
      <c r="R8" s="210">
        <f t="shared" si="4"/>
        <v>0</v>
      </c>
      <c r="S8" s="210">
        <f t="shared" si="5"/>
        <v>0</v>
      </c>
      <c r="T8" s="210">
        <f t="shared" si="6"/>
        <v>80000000000000</v>
      </c>
      <c r="U8" s="211" t="str">
        <f t="shared" si="7"/>
        <v>80C</v>
      </c>
      <c r="V8" s="212">
        <f t="shared" si="8"/>
        <v>0</v>
      </c>
      <c r="W8" s="211" t="str">
        <f t="shared" si="9"/>
        <v>80C</v>
      </c>
      <c r="X8" s="212">
        <f t="shared" si="10"/>
        <v>0</v>
      </c>
      <c r="Y8" s="38" t="str">
        <f ca="1">LOOKUP(G8,Paramètres!$A$1:$A$20,Paramètres!$C$1:$C$21)</f>
        <v>+18</v>
      </c>
      <c r="Z8" s="25">
        <v>1968</v>
      </c>
      <c r="AA8" s="25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43" customFormat="1" ht="18" customHeight="1" x14ac:dyDescent="0.35">
      <c r="A9" s="65">
        <v>3</v>
      </c>
      <c r="B9" s="32" t="s">
        <v>25</v>
      </c>
      <c r="C9" s="32" t="s">
        <v>735</v>
      </c>
      <c r="D9" s="138" t="s">
        <v>1391</v>
      </c>
      <c r="E9" s="33" t="s">
        <v>692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209">
        <f>LOOKUP(Z9-Paramètres!$E$1,Paramètres!$A$1:$A$20)</f>
        <v>-19</v>
      </c>
      <c r="H9" s="209" t="str">
        <f>LOOKUP(G9,Paramètres!$A$1:$B$20)</f>
        <v>S</v>
      </c>
      <c r="I9" s="209">
        <f t="shared" si="0"/>
        <v>18</v>
      </c>
      <c r="J9" s="116">
        <v>1892</v>
      </c>
      <c r="K9" s="47" t="s">
        <v>357</v>
      </c>
      <c r="L9" s="47"/>
      <c r="M9" s="25"/>
      <c r="N9" s="25"/>
      <c r="O9" s="239" t="str">
        <f t="shared" si="1"/>
        <v>65C</v>
      </c>
      <c r="P9" s="193">
        <f t="shared" si="2"/>
        <v>65000000000000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65000000000000</v>
      </c>
      <c r="U9" s="194" t="str">
        <f t="shared" si="7"/>
        <v>65C</v>
      </c>
      <c r="V9" s="195">
        <f t="shared" si="8"/>
        <v>0</v>
      </c>
      <c r="W9" s="194" t="str">
        <f t="shared" si="9"/>
        <v>65C</v>
      </c>
      <c r="X9" s="195">
        <f t="shared" si="10"/>
        <v>0</v>
      </c>
      <c r="Y9" s="38" t="str">
        <f ca="1">LOOKUP(G9,Paramètres!$A$1:$A$20,Paramètres!$C$1:$C$21)</f>
        <v>+18</v>
      </c>
      <c r="Z9" s="25">
        <v>1997</v>
      </c>
      <c r="AA9" s="25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43" customFormat="1" ht="18" customHeight="1" x14ac:dyDescent="0.35">
      <c r="A10" s="65">
        <v>4</v>
      </c>
      <c r="B10" s="94" t="s">
        <v>115</v>
      </c>
      <c r="C10" s="32" t="s">
        <v>673</v>
      </c>
      <c r="D10" s="138" t="s">
        <v>1215</v>
      </c>
      <c r="E10" s="33" t="s">
        <v>1126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209">
        <f>LOOKUP(Z10-Paramètres!$E$1,Paramètres!$A$1:$A$20)</f>
        <v>-40</v>
      </c>
      <c r="H10" s="209" t="str">
        <f>LOOKUP(G10,Paramètres!$A$1:$B$20)</f>
        <v>S</v>
      </c>
      <c r="I10" s="209">
        <f t="shared" si="0"/>
        <v>15</v>
      </c>
      <c r="J10" s="116">
        <v>1500</v>
      </c>
      <c r="K10" s="1" t="s">
        <v>438</v>
      </c>
      <c r="L10" s="103"/>
      <c r="M10" s="2"/>
      <c r="N10" s="2"/>
      <c r="O10" s="239" t="str">
        <f t="shared" si="1"/>
        <v>55C</v>
      </c>
      <c r="P10" s="193">
        <f t="shared" si="2"/>
        <v>55000000000000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55000000000000</v>
      </c>
      <c r="U10" s="194" t="str">
        <f t="shared" si="7"/>
        <v>55C</v>
      </c>
      <c r="V10" s="195">
        <f t="shared" si="8"/>
        <v>0</v>
      </c>
      <c r="W10" s="194" t="str">
        <f t="shared" si="9"/>
        <v>55C</v>
      </c>
      <c r="X10" s="195">
        <f t="shared" si="10"/>
        <v>0</v>
      </c>
      <c r="Y10" s="38" t="str">
        <f ca="1">LOOKUP(G10,Paramètres!$A$1:$A$20,Paramètres!$C$1:$C$21)</f>
        <v>+18</v>
      </c>
      <c r="Z10" s="25">
        <v>1977</v>
      </c>
      <c r="AA10" s="25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43" customFormat="1" ht="18" customHeight="1" x14ac:dyDescent="0.35">
      <c r="A11" s="65">
        <v>5</v>
      </c>
      <c r="B11" s="94" t="s">
        <v>23</v>
      </c>
      <c r="C11" s="32" t="s">
        <v>76</v>
      </c>
      <c r="D11" s="138" t="s">
        <v>1541</v>
      </c>
      <c r="E11" s="33" t="s">
        <v>58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209">
        <f>LOOKUP(Z11-Paramètres!$E$1,Paramètres!$A$1:$A$20)</f>
        <v>-21</v>
      </c>
      <c r="H11" s="209" t="str">
        <f>LOOKUP(G11,Paramètres!$A$1:$B$20)</f>
        <v>S</v>
      </c>
      <c r="I11" s="209">
        <f t="shared" si="0"/>
        <v>16</v>
      </c>
      <c r="J11" s="116">
        <v>1615</v>
      </c>
      <c r="K11" s="47" t="s">
        <v>358</v>
      </c>
      <c r="L11" s="55"/>
      <c r="M11" s="38"/>
      <c r="N11" s="38"/>
      <c r="O11" s="239" t="str">
        <f t="shared" si="1"/>
        <v>45C</v>
      </c>
      <c r="P11" s="193">
        <f t="shared" si="2"/>
        <v>45000000000000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45000000000000</v>
      </c>
      <c r="U11" s="194" t="str">
        <f t="shared" si="7"/>
        <v>45C</v>
      </c>
      <c r="V11" s="195">
        <f t="shared" si="8"/>
        <v>0</v>
      </c>
      <c r="W11" s="194" t="str">
        <f t="shared" si="9"/>
        <v>45C</v>
      </c>
      <c r="X11" s="195">
        <f t="shared" si="10"/>
        <v>0</v>
      </c>
      <c r="Y11" s="38" t="str">
        <f ca="1">LOOKUP(G11,Paramètres!$A$1:$A$20,Paramètres!$C$1:$C$21)</f>
        <v>+18</v>
      </c>
      <c r="Z11" s="25">
        <v>1995</v>
      </c>
      <c r="AA11" s="25" t="s">
        <v>1156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43" customFormat="1" ht="18" customHeight="1" x14ac:dyDescent="0.35">
      <c r="A12" s="65">
        <v>6</v>
      </c>
      <c r="B12" s="94" t="s">
        <v>129</v>
      </c>
      <c r="C12" s="32" t="s">
        <v>425</v>
      </c>
      <c r="D12" s="138" t="s">
        <v>1569</v>
      </c>
      <c r="E12" s="33" t="s">
        <v>334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209">
        <f>LOOKUP(Z12-Paramètres!$E$1,Paramètres!$A$1:$A$20)</f>
        <v>-20</v>
      </c>
      <c r="H12" s="209" t="str">
        <f>LOOKUP(G12,Paramètres!$A$1:$B$20)</f>
        <v>S</v>
      </c>
      <c r="I12" s="209">
        <f t="shared" si="0"/>
        <v>14</v>
      </c>
      <c r="J12" s="116">
        <v>1438</v>
      </c>
      <c r="K12" s="47" t="s">
        <v>465</v>
      </c>
      <c r="L12" s="55"/>
      <c r="M12" s="38"/>
      <c r="N12" s="38"/>
      <c r="O12" s="239" t="str">
        <f t="shared" si="1"/>
        <v>40C</v>
      </c>
      <c r="P12" s="193">
        <f t="shared" si="2"/>
        <v>40000000000000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40000000000000</v>
      </c>
      <c r="U12" s="194" t="str">
        <f t="shared" si="7"/>
        <v>40C</v>
      </c>
      <c r="V12" s="195">
        <f t="shared" si="8"/>
        <v>0</v>
      </c>
      <c r="W12" s="194" t="str">
        <f t="shared" si="9"/>
        <v>40C</v>
      </c>
      <c r="X12" s="195">
        <f t="shared" si="10"/>
        <v>0</v>
      </c>
      <c r="Y12" s="38" t="str">
        <f ca="1">LOOKUP(G12,Paramètres!$A$1:$A$20,Paramètres!$C$1:$C$21)</f>
        <v>+18</v>
      </c>
      <c r="Z12" s="25">
        <v>1996</v>
      </c>
      <c r="AA12" s="25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ht="18" customHeight="1" x14ac:dyDescent="0.35">
      <c r="A13" s="65">
        <v>7</v>
      </c>
      <c r="B13" s="181" t="s">
        <v>81</v>
      </c>
      <c r="C13" s="51" t="s">
        <v>117</v>
      </c>
      <c r="D13" s="139" t="s">
        <v>1378</v>
      </c>
      <c r="E13" s="33" t="s">
        <v>1121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209">
        <f>LOOKUP(Z13-Paramètres!$E$1,Paramètres!$A$1:$A$20)</f>
        <v>-40</v>
      </c>
      <c r="H13" s="209" t="str">
        <f>LOOKUP(G13,Paramètres!$A$1:$B$20)</f>
        <v>S</v>
      </c>
      <c r="I13" s="209">
        <f t="shared" si="0"/>
        <v>15</v>
      </c>
      <c r="J13" s="116">
        <v>1503</v>
      </c>
      <c r="K13" s="47" t="s">
        <v>582</v>
      </c>
      <c r="L13" s="55"/>
      <c r="M13" s="38"/>
      <c r="N13" s="38"/>
      <c r="O13" s="239" t="str">
        <f t="shared" si="1"/>
        <v>37C</v>
      </c>
      <c r="P13" s="193">
        <f t="shared" si="2"/>
        <v>37000000000000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37000000000000</v>
      </c>
      <c r="U13" s="194" t="str">
        <f t="shared" si="7"/>
        <v>37C</v>
      </c>
      <c r="V13" s="195">
        <f t="shared" si="8"/>
        <v>0</v>
      </c>
      <c r="W13" s="194" t="str">
        <f t="shared" si="9"/>
        <v>37C</v>
      </c>
      <c r="X13" s="195">
        <f t="shared" si="10"/>
        <v>0</v>
      </c>
      <c r="Y13" s="38" t="str">
        <f ca="1">LOOKUP(G13,Paramètres!$A$1:$A$20,Paramètres!$C$1:$C$21)</f>
        <v>+18</v>
      </c>
      <c r="Z13" s="25">
        <v>1985</v>
      </c>
      <c r="AA13" s="25" t="s">
        <v>1156</v>
      </c>
      <c r="AB13" s="59"/>
      <c r="AD13" s="42"/>
    </row>
    <row r="14" spans="1:44" s="43" customFormat="1" ht="18" customHeight="1" x14ac:dyDescent="0.35">
      <c r="A14" s="65">
        <v>8</v>
      </c>
      <c r="B14" s="94" t="s">
        <v>47</v>
      </c>
      <c r="C14" s="32" t="s">
        <v>498</v>
      </c>
      <c r="D14" s="139" t="s">
        <v>1234</v>
      </c>
      <c r="E14" s="33" t="s">
        <v>58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209">
        <f>LOOKUP(Z14-Paramètres!$E$1,Paramètres!$A$1:$A$20)</f>
        <v>-40</v>
      </c>
      <c r="H14" s="209" t="str">
        <f>LOOKUP(G14,Paramètres!$A$1:$B$20)</f>
        <v>S</v>
      </c>
      <c r="I14" s="209">
        <f t="shared" si="0"/>
        <v>14</v>
      </c>
      <c r="J14" s="116">
        <v>1470</v>
      </c>
      <c r="K14" s="47" t="s">
        <v>429</v>
      </c>
      <c r="L14" s="47"/>
      <c r="M14" s="47"/>
      <c r="N14" s="38"/>
      <c r="O14" s="239" t="str">
        <f t="shared" si="1"/>
        <v>35C</v>
      </c>
      <c r="P14" s="193">
        <f t="shared" si="2"/>
        <v>35000000000000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35000000000000</v>
      </c>
      <c r="U14" s="194" t="str">
        <f t="shared" si="7"/>
        <v>35C</v>
      </c>
      <c r="V14" s="195">
        <f t="shared" si="8"/>
        <v>0</v>
      </c>
      <c r="W14" s="194" t="str">
        <f t="shared" si="9"/>
        <v>35C</v>
      </c>
      <c r="X14" s="195">
        <f t="shared" si="10"/>
        <v>0</v>
      </c>
      <c r="Y14" s="38" t="str">
        <f ca="1">LOOKUP(G14,Paramètres!$A$1:$A$20,Paramètres!$C$1:$C$21)</f>
        <v>+18</v>
      </c>
      <c r="Z14" s="25">
        <v>1986</v>
      </c>
      <c r="AA14" s="25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18" customHeight="1" x14ac:dyDescent="0.35">
      <c r="A15" s="65">
        <v>9</v>
      </c>
      <c r="B15" s="94" t="s">
        <v>1887</v>
      </c>
      <c r="C15" s="32" t="s">
        <v>1888</v>
      </c>
      <c r="D15" s="138" t="s">
        <v>1528</v>
      </c>
      <c r="E15" s="33" t="s">
        <v>1126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209">
        <f>LOOKUP(Z15-Paramètres!$E$1,Paramètres!$A$1:$A$20)</f>
        <v>-40</v>
      </c>
      <c r="H15" s="209" t="str">
        <f>LOOKUP(G15,Paramètres!$A$1:$B$20)</f>
        <v>S</v>
      </c>
      <c r="I15" s="209">
        <f t="shared" si="0"/>
        <v>14</v>
      </c>
      <c r="J15" s="116">
        <v>1448</v>
      </c>
      <c r="K15" s="100" t="s">
        <v>356</v>
      </c>
      <c r="L15" s="100"/>
      <c r="M15" s="100"/>
      <c r="N15" s="99"/>
      <c r="O15" s="239" t="str">
        <f t="shared" si="1"/>
        <v>33C</v>
      </c>
      <c r="P15" s="193">
        <f t="shared" si="2"/>
        <v>33000000000000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33000000000000</v>
      </c>
      <c r="U15" s="194" t="str">
        <f t="shared" si="7"/>
        <v>33C</v>
      </c>
      <c r="V15" s="195">
        <f t="shared" si="8"/>
        <v>0</v>
      </c>
      <c r="W15" s="194" t="str">
        <f t="shared" si="9"/>
        <v>33C</v>
      </c>
      <c r="X15" s="195">
        <f t="shared" si="10"/>
        <v>0</v>
      </c>
      <c r="Y15" s="38" t="str">
        <f ca="1">LOOKUP(G15,Paramètres!$A$1:$A$20,Paramètres!$C$1:$C$21)</f>
        <v>+18</v>
      </c>
      <c r="Z15" s="25">
        <v>1993</v>
      </c>
      <c r="AA15" s="25" t="s">
        <v>1156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43" customFormat="1" ht="18" customHeight="1" x14ac:dyDescent="0.35">
      <c r="A16" s="65">
        <v>10</v>
      </c>
      <c r="B16" s="94" t="s">
        <v>693</v>
      </c>
      <c r="C16" s="32" t="s">
        <v>2861</v>
      </c>
      <c r="D16" s="138" t="s">
        <v>2862</v>
      </c>
      <c r="E16" s="33" t="s">
        <v>1014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209">
        <f>LOOKUP(Z16-Paramètres!$E$1,Paramètres!$A$1:$A$20)</f>
        <v>-50</v>
      </c>
      <c r="H16" s="209" t="str">
        <f>LOOKUP(G16,Paramètres!$A$1:$B$20)</f>
        <v>V1</v>
      </c>
      <c r="I16" s="209">
        <f t="shared" si="0"/>
        <v>16</v>
      </c>
      <c r="J16" s="116">
        <v>1642</v>
      </c>
      <c r="K16" s="25" t="s">
        <v>583</v>
      </c>
      <c r="L16" s="47"/>
      <c r="M16" s="47"/>
      <c r="N16" s="52"/>
      <c r="O16" s="239" t="str">
        <f t="shared" si="1"/>
        <v>32C</v>
      </c>
      <c r="P16" s="193">
        <f t="shared" si="2"/>
        <v>32000000000000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32000000000000</v>
      </c>
      <c r="U16" s="194" t="str">
        <f t="shared" si="7"/>
        <v>32C</v>
      </c>
      <c r="V16" s="195">
        <f t="shared" si="8"/>
        <v>0</v>
      </c>
      <c r="W16" s="194" t="str">
        <f t="shared" si="9"/>
        <v>32C</v>
      </c>
      <c r="X16" s="195">
        <f t="shared" si="10"/>
        <v>0</v>
      </c>
      <c r="Y16" s="38" t="str">
        <f ca="1">LOOKUP(G16,Paramètres!$A$1:$A$20,Paramètres!$C$1:$C$21)</f>
        <v>+18</v>
      </c>
      <c r="Z16" s="25">
        <v>1972</v>
      </c>
      <c r="AA16" s="25" t="s">
        <v>1156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s="43" customFormat="1" ht="18" customHeight="1" x14ac:dyDescent="0.35">
      <c r="A17" s="65">
        <v>11</v>
      </c>
      <c r="B17" s="181" t="s">
        <v>500</v>
      </c>
      <c r="C17" s="51" t="s">
        <v>499</v>
      </c>
      <c r="D17" s="139" t="s">
        <v>1561</v>
      </c>
      <c r="E17" s="33" t="s">
        <v>86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209">
        <f>LOOKUP(Z17-Paramètres!$E$1,Paramètres!$A$1:$A$20)</f>
        <v>-40</v>
      </c>
      <c r="H17" s="209" t="str">
        <f>LOOKUP(G17,Paramètres!$A$1:$B$20)</f>
        <v>S</v>
      </c>
      <c r="I17" s="209">
        <f t="shared" si="0"/>
        <v>14</v>
      </c>
      <c r="J17" s="116">
        <v>1489</v>
      </c>
      <c r="K17" s="47" t="s">
        <v>584</v>
      </c>
      <c r="L17" s="47"/>
      <c r="M17" s="47"/>
      <c r="N17" s="38"/>
      <c r="O17" s="239" t="str">
        <f t="shared" si="1"/>
        <v>31C</v>
      </c>
      <c r="P17" s="193">
        <f t="shared" si="2"/>
        <v>31000000000000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31000000000000</v>
      </c>
      <c r="U17" s="194" t="str">
        <f t="shared" si="7"/>
        <v>31C</v>
      </c>
      <c r="V17" s="195">
        <f t="shared" si="8"/>
        <v>0</v>
      </c>
      <c r="W17" s="194" t="str">
        <f t="shared" si="9"/>
        <v>31C</v>
      </c>
      <c r="X17" s="195">
        <f t="shared" si="10"/>
        <v>0</v>
      </c>
      <c r="Y17" s="38" t="str">
        <f ca="1">LOOKUP(G17,Paramètres!$A$1:$A$20,Paramètres!$C$1:$C$21)</f>
        <v>+18</v>
      </c>
      <c r="Z17" s="25">
        <v>1990</v>
      </c>
      <c r="AA17" s="25" t="s">
        <v>1156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s="43" customFormat="1" ht="18" customHeight="1" x14ac:dyDescent="0.35">
      <c r="A18" s="65">
        <v>12</v>
      </c>
      <c r="B18" s="94" t="s">
        <v>895</v>
      </c>
      <c r="C18" s="32" t="s">
        <v>980</v>
      </c>
      <c r="D18" s="138" t="s">
        <v>1836</v>
      </c>
      <c r="E18" s="33" t="s">
        <v>1015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209">
        <f>LOOKUP(Z18-Paramètres!$E$1,Paramètres!$A$1:$A$20)</f>
        <v>-50</v>
      </c>
      <c r="H18" s="209" t="str">
        <f>LOOKUP(G18,Paramètres!$A$1:$B$20)</f>
        <v>V1</v>
      </c>
      <c r="I18" s="209">
        <f t="shared" si="0"/>
        <v>15</v>
      </c>
      <c r="J18" s="116">
        <v>1576</v>
      </c>
      <c r="K18" s="25" t="s">
        <v>467</v>
      </c>
      <c r="L18" s="47"/>
      <c r="M18" s="47"/>
      <c r="N18" s="52"/>
      <c r="O18" s="239" t="str">
        <f t="shared" si="1"/>
        <v>30C</v>
      </c>
      <c r="P18" s="193">
        <f t="shared" si="2"/>
        <v>30000000000000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30000000000000</v>
      </c>
      <c r="U18" s="194" t="str">
        <f t="shared" si="7"/>
        <v>30C</v>
      </c>
      <c r="V18" s="195">
        <f t="shared" si="8"/>
        <v>0</v>
      </c>
      <c r="W18" s="194" t="str">
        <f t="shared" si="9"/>
        <v>30C</v>
      </c>
      <c r="X18" s="195">
        <f t="shared" si="10"/>
        <v>0</v>
      </c>
      <c r="Y18" s="38" t="str">
        <f ca="1">LOOKUP(G18,Paramètres!$A$1:$A$20,Paramètres!$C$1:$C$21)</f>
        <v>+18</v>
      </c>
      <c r="Z18" s="25">
        <v>1967</v>
      </c>
      <c r="AA18" s="25" t="s">
        <v>1156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s="43" customFormat="1" ht="18" customHeight="1" x14ac:dyDescent="0.35">
      <c r="A19" s="65">
        <v>13</v>
      </c>
      <c r="B19" s="94" t="s">
        <v>130</v>
      </c>
      <c r="C19" s="32" t="s">
        <v>751</v>
      </c>
      <c r="D19" s="138" t="s">
        <v>1237</v>
      </c>
      <c r="E19" s="33" t="s">
        <v>843</v>
      </c>
      <c r="F19" s="64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209">
        <f>LOOKUP(Z19-Paramètres!$E$1,Paramètres!$A$1:$A$20)</f>
        <v>-60</v>
      </c>
      <c r="H19" s="209" t="str">
        <f>LOOKUP(G19,Paramètres!$A$1:$B$20)</f>
        <v>V2</v>
      </c>
      <c r="I19" s="209">
        <f t="shared" si="0"/>
        <v>15</v>
      </c>
      <c r="J19" s="116">
        <v>1553</v>
      </c>
      <c r="K19" s="47" t="s">
        <v>253</v>
      </c>
      <c r="L19" s="47"/>
      <c r="M19" s="25"/>
      <c r="N19" s="52"/>
      <c r="O19" s="239" t="str">
        <f t="shared" si="1"/>
        <v>29C</v>
      </c>
      <c r="P19" s="193">
        <f t="shared" si="2"/>
        <v>29000000000000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29000000000000</v>
      </c>
      <c r="U19" s="194" t="str">
        <f t="shared" si="7"/>
        <v>29C</v>
      </c>
      <c r="V19" s="195">
        <f t="shared" si="8"/>
        <v>0</v>
      </c>
      <c r="W19" s="194" t="str">
        <f t="shared" si="9"/>
        <v>29C</v>
      </c>
      <c r="X19" s="195">
        <f t="shared" si="10"/>
        <v>0</v>
      </c>
      <c r="Y19" s="38" t="str">
        <f ca="1">LOOKUP(G19,Paramètres!$A$1:$A$20,Paramètres!$C$1:$C$21)</f>
        <v>+18</v>
      </c>
      <c r="Z19" s="25">
        <v>1960</v>
      </c>
      <c r="AA19" s="25" t="s">
        <v>1156</v>
      </c>
      <c r="AB19" s="59"/>
      <c r="AC19" s="34"/>
      <c r="AD19" s="42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s="43" customFormat="1" ht="18" customHeight="1" x14ac:dyDescent="0.35">
      <c r="A20" s="65">
        <v>14</v>
      </c>
      <c r="B20" s="94" t="s">
        <v>118</v>
      </c>
      <c r="C20" s="32" t="s">
        <v>418</v>
      </c>
      <c r="D20" s="138" t="s">
        <v>1220</v>
      </c>
      <c r="E20" s="33" t="s">
        <v>1130</v>
      </c>
      <c r="F20" s="64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209">
        <f>LOOKUP(Z20-Paramètres!$E$1,Paramètres!$A$1:$A$20)</f>
        <v>-50</v>
      </c>
      <c r="H20" s="209" t="str">
        <f>LOOKUP(G20,Paramètres!$A$1:$B$20)</f>
        <v>V1</v>
      </c>
      <c r="I20" s="209">
        <f t="shared" si="0"/>
        <v>16</v>
      </c>
      <c r="J20" s="116">
        <v>1632</v>
      </c>
      <c r="K20" s="25" t="s">
        <v>431</v>
      </c>
      <c r="L20" s="25"/>
      <c r="M20" s="25"/>
      <c r="N20" s="52"/>
      <c r="O20" s="239" t="str">
        <f t="shared" si="1"/>
        <v>28C</v>
      </c>
      <c r="P20" s="193">
        <f t="shared" si="2"/>
        <v>28000000000000</v>
      </c>
      <c r="Q20" s="193">
        <f t="shared" si="3"/>
        <v>0</v>
      </c>
      <c r="R20" s="193">
        <f t="shared" si="4"/>
        <v>0</v>
      </c>
      <c r="S20" s="193">
        <f t="shared" si="5"/>
        <v>0</v>
      </c>
      <c r="T20" s="193">
        <f t="shared" si="6"/>
        <v>28000000000000</v>
      </c>
      <c r="U20" s="194" t="str">
        <f t="shared" si="7"/>
        <v>28C</v>
      </c>
      <c r="V20" s="195">
        <f t="shared" si="8"/>
        <v>0</v>
      </c>
      <c r="W20" s="194" t="str">
        <f t="shared" si="9"/>
        <v>28C</v>
      </c>
      <c r="X20" s="195">
        <f t="shared" si="10"/>
        <v>0</v>
      </c>
      <c r="Y20" s="38" t="str">
        <f ca="1">LOOKUP(G20,Paramètres!$A$1:$A$20,Paramètres!$C$1:$C$21)</f>
        <v>+18</v>
      </c>
      <c r="Z20" s="25">
        <v>1966</v>
      </c>
      <c r="AA20" s="25" t="s">
        <v>1156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4" s="43" customFormat="1" ht="18" customHeight="1" x14ac:dyDescent="0.35">
      <c r="A21" s="65">
        <v>15</v>
      </c>
      <c r="B21" s="94" t="s">
        <v>430</v>
      </c>
      <c r="C21" s="32" t="s">
        <v>32</v>
      </c>
      <c r="D21" s="138" t="s">
        <v>1587</v>
      </c>
      <c r="E21" s="33" t="s">
        <v>335</v>
      </c>
      <c r="F21" s="64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209">
        <f>LOOKUP(Z21-Paramètres!$E$1,Paramètres!$A$1:$A$20)</f>
        <v>-20</v>
      </c>
      <c r="H21" s="209" t="str">
        <f>LOOKUP(G21,Paramètres!$A$1:$B$20)</f>
        <v>S</v>
      </c>
      <c r="I21" s="209">
        <f t="shared" si="0"/>
        <v>16</v>
      </c>
      <c r="J21" s="116">
        <v>1601</v>
      </c>
      <c r="K21" s="47" t="s">
        <v>433</v>
      </c>
      <c r="L21" s="47"/>
      <c r="M21" s="47"/>
      <c r="N21" s="38"/>
      <c r="O21" s="239" t="str">
        <f t="shared" si="1"/>
        <v>27C</v>
      </c>
      <c r="P21" s="193">
        <f t="shared" si="2"/>
        <v>27000000000000</v>
      </c>
      <c r="Q21" s="193">
        <f t="shared" si="3"/>
        <v>0</v>
      </c>
      <c r="R21" s="193">
        <f t="shared" si="4"/>
        <v>0</v>
      </c>
      <c r="S21" s="193">
        <f t="shared" si="5"/>
        <v>0</v>
      </c>
      <c r="T21" s="193">
        <f t="shared" si="6"/>
        <v>27000000000000</v>
      </c>
      <c r="U21" s="194" t="str">
        <f t="shared" si="7"/>
        <v>27C</v>
      </c>
      <c r="V21" s="195">
        <f t="shared" si="8"/>
        <v>0</v>
      </c>
      <c r="W21" s="194" t="str">
        <f t="shared" si="9"/>
        <v>27C</v>
      </c>
      <c r="X21" s="195">
        <f t="shared" si="10"/>
        <v>0</v>
      </c>
      <c r="Y21" s="38" t="str">
        <f ca="1">LOOKUP(G21,Paramètres!$A$1:$A$20,Paramètres!$C$1:$C$21)</f>
        <v>+18</v>
      </c>
      <c r="Z21" s="25">
        <v>1996</v>
      </c>
      <c r="AA21" s="25" t="s">
        <v>1156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4" s="43" customFormat="1" ht="18" customHeight="1" x14ac:dyDescent="0.35">
      <c r="A22" s="65">
        <v>16</v>
      </c>
      <c r="B22" s="94" t="s">
        <v>833</v>
      </c>
      <c r="C22" s="32" t="s">
        <v>801</v>
      </c>
      <c r="D22" s="138" t="s">
        <v>1372</v>
      </c>
      <c r="E22" s="33" t="s">
        <v>843</v>
      </c>
      <c r="F22" s="64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209">
        <f>LOOKUP(Z22-Paramètres!$E$1,Paramètres!$A$1:$A$20)</f>
        <v>-70</v>
      </c>
      <c r="H22" s="209" t="str">
        <f>LOOKUP(G22,Paramètres!$A$1:$B$20)</f>
        <v>V3</v>
      </c>
      <c r="I22" s="209">
        <f t="shared" si="0"/>
        <v>12</v>
      </c>
      <c r="J22" s="116">
        <v>1269</v>
      </c>
      <c r="K22" s="47" t="s">
        <v>436</v>
      </c>
      <c r="L22" s="47"/>
      <c r="M22" s="25"/>
      <c r="N22" s="52"/>
      <c r="O22" s="239" t="str">
        <f t="shared" si="1"/>
        <v>26C</v>
      </c>
      <c r="P22" s="193">
        <f t="shared" si="2"/>
        <v>26000000000000</v>
      </c>
      <c r="Q22" s="193">
        <f t="shared" si="3"/>
        <v>0</v>
      </c>
      <c r="R22" s="193">
        <f t="shared" si="4"/>
        <v>0</v>
      </c>
      <c r="S22" s="193">
        <f t="shared" si="5"/>
        <v>0</v>
      </c>
      <c r="T22" s="193">
        <f t="shared" si="6"/>
        <v>26000000000000</v>
      </c>
      <c r="U22" s="194" t="str">
        <f t="shared" si="7"/>
        <v>26C</v>
      </c>
      <c r="V22" s="195">
        <f t="shared" si="8"/>
        <v>0</v>
      </c>
      <c r="W22" s="194" t="str">
        <f t="shared" si="9"/>
        <v>26C</v>
      </c>
      <c r="X22" s="195">
        <f t="shared" si="10"/>
        <v>0</v>
      </c>
      <c r="Y22" s="38" t="str">
        <f ca="1">LOOKUP(G22,Paramètres!$A$1:$A$20,Paramètres!$C$1:$C$21)</f>
        <v>+18</v>
      </c>
      <c r="Z22" s="25">
        <v>1951</v>
      </c>
      <c r="AA22" s="25" t="s">
        <v>1156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43" customFormat="1" ht="18" customHeight="1" x14ac:dyDescent="0.35">
      <c r="A23" s="65">
        <v>17</v>
      </c>
      <c r="B23" s="181" t="s">
        <v>342</v>
      </c>
      <c r="C23" s="51" t="s">
        <v>495</v>
      </c>
      <c r="D23" s="139" t="s">
        <v>1550</v>
      </c>
      <c r="E23" s="33" t="s">
        <v>1121</v>
      </c>
      <c r="F23" s="64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Franche-Comté</v>
      </c>
      <c r="G23" s="209">
        <f>LOOKUP(Z23-Paramètres!$E$1,Paramètres!$A$1:$A$20)</f>
        <v>-40</v>
      </c>
      <c r="H23" s="209" t="str">
        <f>LOOKUP(G23,Paramètres!$A$1:$B$20)</f>
        <v>S</v>
      </c>
      <c r="I23" s="209">
        <f t="shared" si="0"/>
        <v>15</v>
      </c>
      <c r="J23" s="116">
        <v>1511</v>
      </c>
      <c r="K23" s="47" t="s">
        <v>634</v>
      </c>
      <c r="L23" s="47"/>
      <c r="M23" s="47"/>
      <c r="N23" s="38"/>
      <c r="O23" s="239" t="str">
        <f t="shared" si="1"/>
        <v>23C</v>
      </c>
      <c r="P23" s="193">
        <f t="shared" si="2"/>
        <v>23000000000000</v>
      </c>
      <c r="Q23" s="193">
        <f t="shared" si="3"/>
        <v>0</v>
      </c>
      <c r="R23" s="193">
        <f t="shared" si="4"/>
        <v>0</v>
      </c>
      <c r="S23" s="193">
        <f t="shared" si="5"/>
        <v>0</v>
      </c>
      <c r="T23" s="193">
        <f t="shared" si="6"/>
        <v>23000000000000</v>
      </c>
      <c r="U23" s="194" t="str">
        <f t="shared" si="7"/>
        <v>23C</v>
      </c>
      <c r="V23" s="195">
        <f t="shared" si="8"/>
        <v>0</v>
      </c>
      <c r="W23" s="194" t="str">
        <f t="shared" si="9"/>
        <v>23C</v>
      </c>
      <c r="X23" s="195">
        <f t="shared" si="10"/>
        <v>0</v>
      </c>
      <c r="Y23" s="38" t="str">
        <f ca="1">LOOKUP(G23,Paramètres!$A$1:$A$20,Paramètres!$C$1:$C$21)</f>
        <v>+18</v>
      </c>
      <c r="Z23" s="25">
        <v>1988</v>
      </c>
      <c r="AA23" s="25" t="s">
        <v>1156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s="43" customFormat="1" ht="18" customHeight="1" x14ac:dyDescent="0.35">
      <c r="A24" s="65">
        <v>18</v>
      </c>
      <c r="B24" s="94" t="s">
        <v>888</v>
      </c>
      <c r="C24" s="32" t="s">
        <v>957</v>
      </c>
      <c r="D24" s="138" t="s">
        <v>1216</v>
      </c>
      <c r="E24" s="33" t="s">
        <v>1014</v>
      </c>
      <c r="F24" s="64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209">
        <f>LOOKUP(Z24-Paramètres!$E$1,Paramètres!$A$1:$A$20)</f>
        <v>-70</v>
      </c>
      <c r="H24" s="209" t="str">
        <f>LOOKUP(G24,Paramètres!$A$1:$B$20)</f>
        <v>V3</v>
      </c>
      <c r="I24" s="209">
        <f t="shared" si="0"/>
        <v>14</v>
      </c>
      <c r="J24" s="116">
        <v>1425</v>
      </c>
      <c r="K24" s="25" t="s">
        <v>466</v>
      </c>
      <c r="L24" s="47"/>
      <c r="M24" s="47"/>
      <c r="N24" s="52"/>
      <c r="O24" s="239" t="str">
        <f t="shared" si="1"/>
        <v>20C</v>
      </c>
      <c r="P24" s="193">
        <f t="shared" si="2"/>
        <v>20000000000000</v>
      </c>
      <c r="Q24" s="193">
        <f t="shared" si="3"/>
        <v>0</v>
      </c>
      <c r="R24" s="193">
        <f t="shared" si="4"/>
        <v>0</v>
      </c>
      <c r="S24" s="193">
        <f t="shared" si="5"/>
        <v>0</v>
      </c>
      <c r="T24" s="193">
        <f t="shared" si="6"/>
        <v>20000000000000</v>
      </c>
      <c r="U24" s="194" t="str">
        <f t="shared" si="7"/>
        <v>20C</v>
      </c>
      <c r="V24" s="195">
        <f t="shared" si="8"/>
        <v>0</v>
      </c>
      <c r="W24" s="194" t="str">
        <f t="shared" si="9"/>
        <v>20C</v>
      </c>
      <c r="X24" s="195">
        <f t="shared" si="10"/>
        <v>0</v>
      </c>
      <c r="Y24" s="38" t="str">
        <f ca="1">LOOKUP(G24,Paramètres!$A$1:$A$20,Paramètres!$C$1:$C$21)</f>
        <v>+18</v>
      </c>
      <c r="Z24" s="25">
        <v>1954</v>
      </c>
      <c r="AA24" s="25" t="s">
        <v>1156</v>
      </c>
      <c r="AB24" s="59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43" customFormat="1" ht="18" customHeight="1" x14ac:dyDescent="0.35">
      <c r="A25" s="65">
        <v>19</v>
      </c>
      <c r="B25" s="94" t="s">
        <v>41</v>
      </c>
      <c r="C25" s="32" t="s">
        <v>42</v>
      </c>
      <c r="D25" s="138" t="s">
        <v>1563</v>
      </c>
      <c r="E25" s="33" t="s">
        <v>1150</v>
      </c>
      <c r="F25" s="64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209">
        <f>LOOKUP(Z25-Paramètres!$E$1,Paramètres!$A$1:$A$20)</f>
        <v>-40</v>
      </c>
      <c r="H25" s="209" t="str">
        <f>LOOKUP(G25,Paramètres!$A$1:$B$20)</f>
        <v>S</v>
      </c>
      <c r="I25" s="209">
        <f t="shared" si="0"/>
        <v>13</v>
      </c>
      <c r="J25" s="116">
        <v>1326</v>
      </c>
      <c r="K25" s="47" t="s">
        <v>585</v>
      </c>
      <c r="L25" s="47"/>
      <c r="M25" s="47"/>
      <c r="N25" s="38"/>
      <c r="O25" s="239" t="str">
        <f t="shared" si="1"/>
        <v>17C</v>
      </c>
      <c r="P25" s="193">
        <f t="shared" si="2"/>
        <v>17000000000000</v>
      </c>
      <c r="Q25" s="193">
        <f t="shared" si="3"/>
        <v>0</v>
      </c>
      <c r="R25" s="193">
        <f t="shared" si="4"/>
        <v>0</v>
      </c>
      <c r="S25" s="193">
        <f t="shared" si="5"/>
        <v>0</v>
      </c>
      <c r="T25" s="193">
        <f t="shared" si="6"/>
        <v>17000000000000</v>
      </c>
      <c r="U25" s="194" t="str">
        <f t="shared" si="7"/>
        <v>17C</v>
      </c>
      <c r="V25" s="195">
        <f t="shared" si="8"/>
        <v>0</v>
      </c>
      <c r="W25" s="194" t="str">
        <f t="shared" si="9"/>
        <v>17C</v>
      </c>
      <c r="X25" s="195">
        <f t="shared" si="10"/>
        <v>0</v>
      </c>
      <c r="Y25" s="38" t="str">
        <f ca="1">LOOKUP(G25,Paramètres!$A$1:$A$20,Paramètres!$C$1:$C$21)</f>
        <v>+18</v>
      </c>
      <c r="Z25" s="25">
        <v>1988</v>
      </c>
      <c r="AA25" s="25" t="s">
        <v>1156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43" customFormat="1" ht="18" customHeight="1" x14ac:dyDescent="0.35">
      <c r="A26" s="65">
        <v>20</v>
      </c>
      <c r="B26" s="94" t="s">
        <v>818</v>
      </c>
      <c r="C26" s="32" t="s">
        <v>758</v>
      </c>
      <c r="D26" s="138" t="s">
        <v>1389</v>
      </c>
      <c r="E26" s="33" t="s">
        <v>842</v>
      </c>
      <c r="F26" s="64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209">
        <f>LOOKUP(Z26-Paramètres!$E$1,Paramètres!$A$1:$A$20)</f>
        <v>-40</v>
      </c>
      <c r="H26" s="209" t="str">
        <f>LOOKUP(G26,Paramètres!$A$1:$B$20)</f>
        <v>S</v>
      </c>
      <c r="I26" s="209">
        <f t="shared" si="0"/>
        <v>11</v>
      </c>
      <c r="J26" s="116">
        <v>1176</v>
      </c>
      <c r="K26" s="47" t="s">
        <v>656</v>
      </c>
      <c r="L26" s="47"/>
      <c r="M26" s="25"/>
      <c r="N26" s="52"/>
      <c r="O26" s="239" t="str">
        <f t="shared" si="1"/>
        <v>15C</v>
      </c>
      <c r="P26" s="193">
        <f t="shared" si="2"/>
        <v>15000000000000</v>
      </c>
      <c r="Q26" s="193">
        <f t="shared" si="3"/>
        <v>0</v>
      </c>
      <c r="R26" s="193">
        <f t="shared" si="4"/>
        <v>0</v>
      </c>
      <c r="S26" s="193">
        <f t="shared" si="5"/>
        <v>0</v>
      </c>
      <c r="T26" s="193">
        <f t="shared" si="6"/>
        <v>15000000000000</v>
      </c>
      <c r="U26" s="194" t="str">
        <f t="shared" si="7"/>
        <v>15C</v>
      </c>
      <c r="V26" s="195">
        <f t="shared" si="8"/>
        <v>0</v>
      </c>
      <c r="W26" s="194" t="str">
        <f t="shared" si="9"/>
        <v>15C</v>
      </c>
      <c r="X26" s="195">
        <f t="shared" si="10"/>
        <v>0</v>
      </c>
      <c r="Y26" s="38" t="str">
        <f ca="1">LOOKUP(G26,Paramètres!$A$1:$A$20,Paramètres!$C$1:$C$21)</f>
        <v>+18</v>
      </c>
      <c r="Z26" s="25">
        <v>1986</v>
      </c>
      <c r="AA26" s="25" t="s">
        <v>1156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s="43" customFormat="1" ht="18" customHeight="1" x14ac:dyDescent="0.35">
      <c r="A27" s="65">
        <v>21</v>
      </c>
      <c r="B27" s="94" t="s">
        <v>35</v>
      </c>
      <c r="C27" s="32" t="s">
        <v>674</v>
      </c>
      <c r="D27" s="138" t="s">
        <v>1484</v>
      </c>
      <c r="E27" s="33" t="s">
        <v>1126</v>
      </c>
      <c r="F27" s="64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209">
        <f>LOOKUP(Z27-Paramètres!$E$1,Paramètres!$A$1:$A$20)</f>
        <v>-40</v>
      </c>
      <c r="H27" s="209" t="str">
        <f>LOOKUP(G27,Paramètres!$A$1:$B$20)</f>
        <v>S</v>
      </c>
      <c r="I27" s="209">
        <f t="shared" si="0"/>
        <v>13</v>
      </c>
      <c r="J27" s="116">
        <v>1384</v>
      </c>
      <c r="K27" s="1" t="s">
        <v>497</v>
      </c>
      <c r="L27" s="1"/>
      <c r="M27" s="1"/>
      <c r="N27" s="2"/>
      <c r="O27" s="239" t="str">
        <f t="shared" si="1"/>
        <v>13C</v>
      </c>
      <c r="P27" s="193">
        <f t="shared" si="2"/>
        <v>13000000000000</v>
      </c>
      <c r="Q27" s="193">
        <f t="shared" si="3"/>
        <v>0</v>
      </c>
      <c r="R27" s="193">
        <f t="shared" si="4"/>
        <v>0</v>
      </c>
      <c r="S27" s="193">
        <f t="shared" si="5"/>
        <v>0</v>
      </c>
      <c r="T27" s="193">
        <f t="shared" si="6"/>
        <v>13000000000000</v>
      </c>
      <c r="U27" s="194" t="str">
        <f t="shared" si="7"/>
        <v>13C</v>
      </c>
      <c r="V27" s="195">
        <f t="shared" si="8"/>
        <v>0</v>
      </c>
      <c r="W27" s="194" t="str">
        <f t="shared" si="9"/>
        <v>13C</v>
      </c>
      <c r="X27" s="195">
        <f t="shared" si="10"/>
        <v>0</v>
      </c>
      <c r="Y27" s="38" t="str">
        <f ca="1">LOOKUP(G27,Paramètres!$A$1:$A$20,Paramètres!$C$1:$C$21)</f>
        <v>+18</v>
      </c>
      <c r="Z27" s="25">
        <v>1992</v>
      </c>
      <c r="AA27" s="25" t="s">
        <v>1156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s="43" customFormat="1" ht="18" customHeight="1" x14ac:dyDescent="0.35">
      <c r="A28" s="65">
        <v>22</v>
      </c>
      <c r="B28" s="94" t="s">
        <v>677</v>
      </c>
      <c r="C28" s="32" t="s">
        <v>678</v>
      </c>
      <c r="D28" s="138" t="s">
        <v>1467</v>
      </c>
      <c r="E28" s="33" t="s">
        <v>1126</v>
      </c>
      <c r="F28" s="64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209">
        <f>LOOKUP(Z28-Paramètres!$E$1,Paramètres!$A$1:$A$20)</f>
        <v>-50</v>
      </c>
      <c r="H28" s="209" t="str">
        <f>LOOKUP(G28,Paramètres!$A$1:$B$20)</f>
        <v>V1</v>
      </c>
      <c r="I28" s="209">
        <f t="shared" si="0"/>
        <v>13</v>
      </c>
      <c r="J28" s="116">
        <v>1397</v>
      </c>
      <c r="K28" s="1" t="s">
        <v>355</v>
      </c>
      <c r="L28" s="1"/>
      <c r="M28" s="1"/>
      <c r="N28" s="2"/>
      <c r="O28" s="239" t="str">
        <f t="shared" si="1"/>
        <v>12C</v>
      </c>
      <c r="P28" s="193">
        <f t="shared" si="2"/>
        <v>12000000000000</v>
      </c>
      <c r="Q28" s="193">
        <f t="shared" si="3"/>
        <v>0</v>
      </c>
      <c r="R28" s="193">
        <f t="shared" si="4"/>
        <v>0</v>
      </c>
      <c r="S28" s="193">
        <f t="shared" si="5"/>
        <v>0</v>
      </c>
      <c r="T28" s="193">
        <f t="shared" si="6"/>
        <v>12000000000000</v>
      </c>
      <c r="U28" s="194" t="str">
        <f t="shared" si="7"/>
        <v>12C</v>
      </c>
      <c r="V28" s="195">
        <f t="shared" si="8"/>
        <v>0</v>
      </c>
      <c r="W28" s="194" t="str">
        <f t="shared" si="9"/>
        <v>12C</v>
      </c>
      <c r="X28" s="195">
        <f t="shared" si="10"/>
        <v>0</v>
      </c>
      <c r="Y28" s="38" t="str">
        <f ca="1">LOOKUP(G28,Paramètres!$A$1:$A$20,Paramètres!$C$1:$C$21)</f>
        <v>+18</v>
      </c>
      <c r="Z28" s="25">
        <v>1973</v>
      </c>
      <c r="AA28" s="25" t="s">
        <v>1156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s="43" customFormat="1" ht="18" customHeight="1" x14ac:dyDescent="0.35">
      <c r="A29" s="65">
        <v>23</v>
      </c>
      <c r="B29" s="94" t="s">
        <v>423</v>
      </c>
      <c r="C29" s="32" t="s">
        <v>385</v>
      </c>
      <c r="D29" s="138" t="s">
        <v>1212</v>
      </c>
      <c r="E29" s="33" t="s">
        <v>842</v>
      </c>
      <c r="F29" s="64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209">
        <f>LOOKUP(Z29-Paramètres!$E$1,Paramètres!$A$1:$A$20)</f>
        <v>-60</v>
      </c>
      <c r="H29" s="209" t="str">
        <f>LOOKUP(G29,Paramètres!$A$1:$B$20)</f>
        <v>V2</v>
      </c>
      <c r="I29" s="209">
        <f t="shared" si="0"/>
        <v>11</v>
      </c>
      <c r="J29" s="116">
        <v>1195</v>
      </c>
      <c r="K29" s="47" t="s">
        <v>586</v>
      </c>
      <c r="L29" s="47"/>
      <c r="M29" s="25"/>
      <c r="N29" s="52"/>
      <c r="O29" s="239" t="str">
        <f t="shared" si="1"/>
        <v>11C</v>
      </c>
      <c r="P29" s="193">
        <f t="shared" si="2"/>
        <v>11000000000000</v>
      </c>
      <c r="Q29" s="193">
        <f t="shared" si="3"/>
        <v>0</v>
      </c>
      <c r="R29" s="193">
        <f t="shared" si="4"/>
        <v>0</v>
      </c>
      <c r="S29" s="193">
        <f t="shared" si="5"/>
        <v>0</v>
      </c>
      <c r="T29" s="193">
        <f t="shared" si="6"/>
        <v>11000000000000</v>
      </c>
      <c r="U29" s="194" t="str">
        <f t="shared" si="7"/>
        <v>11C</v>
      </c>
      <c r="V29" s="195">
        <f t="shared" si="8"/>
        <v>0</v>
      </c>
      <c r="W29" s="194" t="str">
        <f t="shared" si="9"/>
        <v>11C</v>
      </c>
      <c r="X29" s="195">
        <f t="shared" si="10"/>
        <v>0</v>
      </c>
      <c r="Y29" s="38" t="str">
        <f ca="1">LOOKUP(G29,Paramètres!$A$1:$A$20,Paramètres!$C$1:$C$21)</f>
        <v>+18</v>
      </c>
      <c r="Z29" s="25">
        <v>1956</v>
      </c>
      <c r="AA29" s="25" t="s">
        <v>1156</v>
      </c>
      <c r="AB29" s="59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s="43" customFormat="1" ht="18" customHeight="1" x14ac:dyDescent="0.35">
      <c r="A30" s="65">
        <v>24</v>
      </c>
      <c r="B30" s="94" t="s">
        <v>677</v>
      </c>
      <c r="C30" s="32" t="s">
        <v>795</v>
      </c>
      <c r="D30" s="138" t="s">
        <v>1371</v>
      </c>
      <c r="E30" s="33" t="s">
        <v>843</v>
      </c>
      <c r="F30" s="64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209">
        <f>LOOKUP(Z30-Paramètres!$E$1,Paramètres!$A$1:$A$20)</f>
        <v>-50</v>
      </c>
      <c r="H30" s="209" t="str">
        <f>LOOKUP(G30,Paramètres!$A$1:$B$20)</f>
        <v>V1</v>
      </c>
      <c r="I30" s="209">
        <f t="shared" si="0"/>
        <v>13</v>
      </c>
      <c r="J30" s="116">
        <v>1367</v>
      </c>
      <c r="K30" s="47" t="s">
        <v>863</v>
      </c>
      <c r="L30" s="47"/>
      <c r="M30" s="25"/>
      <c r="N30" s="52"/>
      <c r="O30" s="239" t="str">
        <f t="shared" si="1"/>
        <v>10C</v>
      </c>
      <c r="P30" s="193">
        <f t="shared" si="2"/>
        <v>10000000000000</v>
      </c>
      <c r="Q30" s="193">
        <f t="shared" si="3"/>
        <v>0</v>
      </c>
      <c r="R30" s="193">
        <f t="shared" si="4"/>
        <v>0</v>
      </c>
      <c r="S30" s="193">
        <f t="shared" si="5"/>
        <v>0</v>
      </c>
      <c r="T30" s="193">
        <f t="shared" si="6"/>
        <v>10000000000000</v>
      </c>
      <c r="U30" s="194" t="str">
        <f t="shared" si="7"/>
        <v>10C</v>
      </c>
      <c r="V30" s="195">
        <f t="shared" si="8"/>
        <v>0</v>
      </c>
      <c r="W30" s="194" t="str">
        <f t="shared" si="9"/>
        <v>10C</v>
      </c>
      <c r="X30" s="195">
        <f t="shared" si="10"/>
        <v>0</v>
      </c>
      <c r="Y30" s="38" t="str">
        <f ca="1">LOOKUP(G30,Paramètres!$A$1:$A$20,Paramètres!$C$1:$C$21)</f>
        <v>+18</v>
      </c>
      <c r="Z30" s="25">
        <v>1973</v>
      </c>
      <c r="AA30" s="25" t="s">
        <v>1156</v>
      </c>
      <c r="AB30" s="59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s="43" customFormat="1" ht="18" customHeight="1" x14ac:dyDescent="0.35">
      <c r="A31" s="65">
        <v>25</v>
      </c>
      <c r="B31" s="94" t="s">
        <v>677</v>
      </c>
      <c r="C31" s="32" t="s">
        <v>1185</v>
      </c>
      <c r="D31" s="138" t="s">
        <v>1583</v>
      </c>
      <c r="E31" s="33" t="s">
        <v>1121</v>
      </c>
      <c r="F31" s="64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209">
        <f>LOOKUP(Z31-Paramètres!$E$1,Paramètres!$A$1:$A$20)</f>
        <v>-40</v>
      </c>
      <c r="H31" s="209" t="str">
        <f>LOOKUP(G31,Paramètres!$A$1:$B$20)</f>
        <v>S</v>
      </c>
      <c r="I31" s="209">
        <f t="shared" si="0"/>
        <v>13</v>
      </c>
      <c r="J31" s="116">
        <v>1374</v>
      </c>
      <c r="K31" s="47" t="s">
        <v>112</v>
      </c>
      <c r="L31" s="47"/>
      <c r="M31" s="47"/>
      <c r="N31" s="38"/>
      <c r="O31" s="239" t="str">
        <f t="shared" si="1"/>
        <v>1C</v>
      </c>
      <c r="P31" s="193">
        <f t="shared" si="2"/>
        <v>1000000000000</v>
      </c>
      <c r="Q31" s="193">
        <f t="shared" si="3"/>
        <v>0</v>
      </c>
      <c r="R31" s="193">
        <f t="shared" si="4"/>
        <v>0</v>
      </c>
      <c r="S31" s="193">
        <f t="shared" si="5"/>
        <v>0</v>
      </c>
      <c r="T31" s="193">
        <f t="shared" si="6"/>
        <v>1000000000000</v>
      </c>
      <c r="U31" s="194" t="str">
        <f t="shared" si="7"/>
        <v>1C</v>
      </c>
      <c r="V31" s="195">
        <f t="shared" si="8"/>
        <v>0</v>
      </c>
      <c r="W31" s="194" t="str">
        <f t="shared" si="9"/>
        <v>1C</v>
      </c>
      <c r="X31" s="195">
        <f t="shared" si="10"/>
        <v>0</v>
      </c>
      <c r="Y31" s="38" t="str">
        <f ca="1">LOOKUP(G31,Paramètres!$A$1:$A$20,Paramètres!$C$1:$C$21)</f>
        <v>+18</v>
      </c>
      <c r="Z31" s="25">
        <v>1979</v>
      </c>
      <c r="AA31" s="25" t="s">
        <v>1156</v>
      </c>
      <c r="AB31" s="59"/>
      <c r="AD31" s="42"/>
    </row>
    <row r="32" spans="1:44" s="43" customFormat="1" ht="18" customHeight="1" x14ac:dyDescent="0.35">
      <c r="A32" s="65">
        <v>26</v>
      </c>
      <c r="B32" s="94" t="s">
        <v>115</v>
      </c>
      <c r="C32" s="32" t="s">
        <v>2790</v>
      </c>
      <c r="D32" s="138" t="s">
        <v>2831</v>
      </c>
      <c r="E32" s="33" t="s">
        <v>1015</v>
      </c>
      <c r="F32" s="64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209">
        <f>LOOKUP(Z32-Paramètres!$E$1,Paramètres!$A$1:$A$20)</f>
        <v>-50</v>
      </c>
      <c r="H32" s="209" t="str">
        <f>LOOKUP(G32,Paramètres!$A$1:$B$20)</f>
        <v>V1</v>
      </c>
      <c r="I32" s="209">
        <f t="shared" si="0"/>
        <v>13</v>
      </c>
      <c r="J32" s="116">
        <v>1363</v>
      </c>
      <c r="K32" s="47" t="s">
        <v>112</v>
      </c>
      <c r="L32" s="47"/>
      <c r="M32" s="25"/>
      <c r="N32" s="52"/>
      <c r="O32" s="239" t="str">
        <f t="shared" si="1"/>
        <v>1C</v>
      </c>
      <c r="P32" s="193">
        <f t="shared" si="2"/>
        <v>1000000000000</v>
      </c>
      <c r="Q32" s="193">
        <f t="shared" si="3"/>
        <v>0</v>
      </c>
      <c r="R32" s="193">
        <f t="shared" si="4"/>
        <v>0</v>
      </c>
      <c r="S32" s="193">
        <f t="shared" si="5"/>
        <v>0</v>
      </c>
      <c r="T32" s="193">
        <f t="shared" si="6"/>
        <v>1000000000000</v>
      </c>
      <c r="U32" s="194" t="str">
        <f t="shared" si="7"/>
        <v>1C</v>
      </c>
      <c r="V32" s="195">
        <f t="shared" si="8"/>
        <v>0</v>
      </c>
      <c r="W32" s="194" t="str">
        <f t="shared" si="9"/>
        <v>1C</v>
      </c>
      <c r="X32" s="195">
        <f t="shared" si="10"/>
        <v>0</v>
      </c>
      <c r="Y32" s="38" t="str">
        <f ca="1">LOOKUP(G32,Paramètres!$A$1:$A$20,Paramètres!$C$1:$C$21)</f>
        <v>+18</v>
      </c>
      <c r="Z32" s="25">
        <v>1969</v>
      </c>
      <c r="AA32" s="25" t="s">
        <v>1156</v>
      </c>
      <c r="AB32" s="59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</row>
    <row r="33" spans="1:46" s="43" customFormat="1" ht="18" customHeight="1" x14ac:dyDescent="0.35">
      <c r="A33" s="65">
        <v>27</v>
      </c>
      <c r="B33" s="94" t="s">
        <v>23</v>
      </c>
      <c r="C33" s="32" t="s">
        <v>2924</v>
      </c>
      <c r="D33" s="138" t="s">
        <v>2985</v>
      </c>
      <c r="E33" s="33" t="s">
        <v>2984</v>
      </c>
      <c r="F33" s="64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209">
        <f>LOOKUP(Z33-Paramètres!$E$1,Paramètres!$A$1:$A$20)</f>
        <v>-21</v>
      </c>
      <c r="H33" s="209" t="str">
        <f>LOOKUP(G33,Paramètres!$A$1:$B$20)</f>
        <v>S</v>
      </c>
      <c r="I33" s="209">
        <f t="shared" si="0"/>
        <v>13</v>
      </c>
      <c r="J33" s="116">
        <v>1333</v>
      </c>
      <c r="K33" s="47" t="s">
        <v>112</v>
      </c>
      <c r="L33" s="47"/>
      <c r="M33" s="25"/>
      <c r="N33" s="52"/>
      <c r="O33" s="239" t="str">
        <f t="shared" si="1"/>
        <v>1C</v>
      </c>
      <c r="P33" s="193">
        <f t="shared" si="2"/>
        <v>1000000000000</v>
      </c>
      <c r="Q33" s="193">
        <f t="shared" si="3"/>
        <v>0</v>
      </c>
      <c r="R33" s="193">
        <f t="shared" si="4"/>
        <v>0</v>
      </c>
      <c r="S33" s="193">
        <f t="shared" si="5"/>
        <v>0</v>
      </c>
      <c r="T33" s="193">
        <f t="shared" si="6"/>
        <v>1000000000000</v>
      </c>
      <c r="U33" s="194" t="str">
        <f t="shared" si="7"/>
        <v>1C</v>
      </c>
      <c r="V33" s="195">
        <f t="shared" si="8"/>
        <v>0</v>
      </c>
      <c r="W33" s="194" t="str">
        <f t="shared" si="9"/>
        <v>1C</v>
      </c>
      <c r="X33" s="195">
        <f t="shared" si="10"/>
        <v>0</v>
      </c>
      <c r="Y33" s="38" t="str">
        <f ca="1">LOOKUP(G33,Paramètres!$A$1:$A$20,Paramètres!$C$1:$C$21)</f>
        <v>+18</v>
      </c>
      <c r="Z33" s="25">
        <v>1995</v>
      </c>
      <c r="AA33" s="25" t="s">
        <v>1156</v>
      </c>
      <c r="AB33" s="59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1:46" s="43" customFormat="1" ht="18" customHeight="1" x14ac:dyDescent="0.35">
      <c r="A34" s="65">
        <v>28</v>
      </c>
      <c r="B34" s="94" t="s">
        <v>685</v>
      </c>
      <c r="C34" s="32" t="s">
        <v>794</v>
      </c>
      <c r="D34" s="138" t="s">
        <v>1419</v>
      </c>
      <c r="E34" s="33" t="s">
        <v>843</v>
      </c>
      <c r="F34" s="64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209">
        <f>LOOKUP(Z34-Paramètres!$E$1,Paramètres!$A$1:$A$20)</f>
        <v>-50</v>
      </c>
      <c r="H34" s="209" t="str">
        <f>LOOKUP(G34,Paramètres!$A$1:$B$20)</f>
        <v>V1</v>
      </c>
      <c r="I34" s="209">
        <f t="shared" si="0"/>
        <v>12</v>
      </c>
      <c r="J34" s="116">
        <v>1266</v>
      </c>
      <c r="K34" s="47" t="s">
        <v>112</v>
      </c>
      <c r="L34" s="47"/>
      <c r="M34" s="25"/>
      <c r="N34" s="52"/>
      <c r="O34" s="239" t="str">
        <f t="shared" si="1"/>
        <v>1C</v>
      </c>
      <c r="P34" s="193">
        <f t="shared" si="2"/>
        <v>1000000000000</v>
      </c>
      <c r="Q34" s="193">
        <f t="shared" si="3"/>
        <v>0</v>
      </c>
      <c r="R34" s="193">
        <f t="shared" si="4"/>
        <v>0</v>
      </c>
      <c r="S34" s="193">
        <f t="shared" si="5"/>
        <v>0</v>
      </c>
      <c r="T34" s="193">
        <f t="shared" si="6"/>
        <v>1000000000000</v>
      </c>
      <c r="U34" s="194" t="str">
        <f t="shared" si="7"/>
        <v>1C</v>
      </c>
      <c r="V34" s="195">
        <f t="shared" si="8"/>
        <v>0</v>
      </c>
      <c r="W34" s="194" t="str">
        <f t="shared" si="9"/>
        <v>1C</v>
      </c>
      <c r="X34" s="195">
        <f t="shared" si="10"/>
        <v>0</v>
      </c>
      <c r="Y34" s="38" t="str">
        <f ca="1">LOOKUP(G34,Paramètres!$A$1:$A$20,Paramètres!$C$1:$C$21)</f>
        <v>+18</v>
      </c>
      <c r="Z34" s="25">
        <v>1967</v>
      </c>
      <c r="AA34" s="25" t="s">
        <v>1156</v>
      </c>
      <c r="AB34" s="59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6" s="43" customFormat="1" ht="18" customHeight="1" x14ac:dyDescent="0.35">
      <c r="A35" s="65">
        <v>29</v>
      </c>
      <c r="B35" s="94" t="s">
        <v>67</v>
      </c>
      <c r="C35" s="32" t="s">
        <v>1165</v>
      </c>
      <c r="D35" s="138" t="s">
        <v>1566</v>
      </c>
      <c r="E35" s="33" t="s">
        <v>327</v>
      </c>
      <c r="F35" s="64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209">
        <f>LOOKUP(Z35-Paramètres!$E$1,Paramètres!$A$1:$A$20)</f>
        <v>-40</v>
      </c>
      <c r="H35" s="209" t="str">
        <f>LOOKUP(G35,Paramètres!$A$1:$B$20)</f>
        <v>S</v>
      </c>
      <c r="I35" s="209">
        <f t="shared" si="0"/>
        <v>15</v>
      </c>
      <c r="J35" s="116">
        <v>1569</v>
      </c>
      <c r="K35" s="47" t="s">
        <v>209</v>
      </c>
      <c r="L35" s="47"/>
      <c r="M35" s="47"/>
      <c r="N35" s="38"/>
      <c r="O35" s="239" t="str">
        <f t="shared" si="1"/>
        <v>80D</v>
      </c>
      <c r="P35" s="193">
        <f t="shared" si="2"/>
        <v>800000000000</v>
      </c>
      <c r="Q35" s="193">
        <f t="shared" si="3"/>
        <v>0</v>
      </c>
      <c r="R35" s="193">
        <f t="shared" si="4"/>
        <v>0</v>
      </c>
      <c r="S35" s="193">
        <f t="shared" si="5"/>
        <v>0</v>
      </c>
      <c r="T35" s="193">
        <f t="shared" si="6"/>
        <v>800000000000</v>
      </c>
      <c r="U35" s="194" t="str">
        <f t="shared" si="7"/>
        <v>80D</v>
      </c>
      <c r="V35" s="195">
        <f t="shared" si="8"/>
        <v>0</v>
      </c>
      <c r="W35" s="194" t="str">
        <f t="shared" si="9"/>
        <v>80D</v>
      </c>
      <c r="X35" s="195">
        <f t="shared" si="10"/>
        <v>0</v>
      </c>
      <c r="Y35" s="38" t="str">
        <f ca="1">LOOKUP(G35,Paramètres!$A$1:$A$20,Paramètres!$C$1:$C$21)</f>
        <v>+18</v>
      </c>
      <c r="Z35" s="25">
        <v>1994</v>
      </c>
      <c r="AA35" s="25" t="s">
        <v>1156</v>
      </c>
      <c r="AB35" s="59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</row>
    <row r="36" spans="1:46" s="43" customFormat="1" ht="18" customHeight="1" x14ac:dyDescent="0.35">
      <c r="A36" s="65">
        <v>30</v>
      </c>
      <c r="B36" s="94" t="s">
        <v>319</v>
      </c>
      <c r="C36" s="32" t="s">
        <v>76</v>
      </c>
      <c r="D36" s="142" t="s">
        <v>1012</v>
      </c>
      <c r="E36" s="33" t="s">
        <v>1009</v>
      </c>
      <c r="F36" s="64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209">
        <f>LOOKUP(Z36-Paramètres!$E$1,Paramètres!$A$1:$A$20)</f>
        <v>-50</v>
      </c>
      <c r="H36" s="209" t="str">
        <f>LOOKUP(G36,Paramètres!$A$1:$B$20)</f>
        <v>V1</v>
      </c>
      <c r="I36" s="209">
        <f t="shared" si="0"/>
        <v>14</v>
      </c>
      <c r="J36" s="116">
        <v>1403</v>
      </c>
      <c r="K36" s="25" t="s">
        <v>209</v>
      </c>
      <c r="L36" s="47"/>
      <c r="M36" s="47"/>
      <c r="N36" s="52"/>
      <c r="O36" s="239" t="str">
        <f t="shared" si="1"/>
        <v>80D</v>
      </c>
      <c r="P36" s="193">
        <f t="shared" si="2"/>
        <v>800000000000</v>
      </c>
      <c r="Q36" s="193">
        <f t="shared" si="3"/>
        <v>0</v>
      </c>
      <c r="R36" s="193">
        <f t="shared" si="4"/>
        <v>0</v>
      </c>
      <c r="S36" s="193">
        <f t="shared" si="5"/>
        <v>0</v>
      </c>
      <c r="T36" s="193">
        <f t="shared" si="6"/>
        <v>800000000000</v>
      </c>
      <c r="U36" s="194" t="str">
        <f t="shared" si="7"/>
        <v>80D</v>
      </c>
      <c r="V36" s="195">
        <f t="shared" si="8"/>
        <v>0</v>
      </c>
      <c r="W36" s="194" t="str">
        <f t="shared" si="9"/>
        <v>80D</v>
      </c>
      <c r="X36" s="195">
        <f t="shared" si="10"/>
        <v>0</v>
      </c>
      <c r="Y36" s="38" t="str">
        <f ca="1">LOOKUP(G36,Paramètres!$A$1:$A$20,Paramètres!$C$1:$C$21)</f>
        <v>+18</v>
      </c>
      <c r="Z36" s="25">
        <v>1974</v>
      </c>
      <c r="AA36" s="25" t="s">
        <v>1156</v>
      </c>
      <c r="AB36" s="59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</row>
    <row r="37" spans="1:46" s="43" customFormat="1" ht="18" customHeight="1" x14ac:dyDescent="0.35">
      <c r="A37" s="65">
        <v>31</v>
      </c>
      <c r="B37" s="94" t="s">
        <v>38</v>
      </c>
      <c r="C37" s="32" t="s">
        <v>464</v>
      </c>
      <c r="D37" s="138" t="s">
        <v>1624</v>
      </c>
      <c r="E37" s="33" t="s">
        <v>1150</v>
      </c>
      <c r="F37" s="64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Franche-Comté</v>
      </c>
      <c r="G37" s="209">
        <f>LOOKUP(Z37-Paramètres!$E$1,Paramètres!$A$1:$A$20)</f>
        <v>-19</v>
      </c>
      <c r="H37" s="209" t="str">
        <f>LOOKUP(G37,Paramètres!$A$1:$B$20)</f>
        <v>S</v>
      </c>
      <c r="I37" s="209">
        <f t="shared" si="0"/>
        <v>13</v>
      </c>
      <c r="J37" s="116">
        <v>1332</v>
      </c>
      <c r="K37" s="47" t="s">
        <v>209</v>
      </c>
      <c r="L37" s="47"/>
      <c r="M37" s="47"/>
      <c r="N37" s="38"/>
      <c r="O37" s="239" t="str">
        <f t="shared" si="1"/>
        <v>80D</v>
      </c>
      <c r="P37" s="193">
        <f t="shared" si="2"/>
        <v>800000000000</v>
      </c>
      <c r="Q37" s="193">
        <f t="shared" si="3"/>
        <v>0</v>
      </c>
      <c r="R37" s="193">
        <f t="shared" si="4"/>
        <v>0</v>
      </c>
      <c r="S37" s="193">
        <f t="shared" si="5"/>
        <v>0</v>
      </c>
      <c r="T37" s="193">
        <f t="shared" si="6"/>
        <v>800000000000</v>
      </c>
      <c r="U37" s="194" t="str">
        <f t="shared" si="7"/>
        <v>80D</v>
      </c>
      <c r="V37" s="195">
        <f t="shared" si="8"/>
        <v>0</v>
      </c>
      <c r="W37" s="194" t="str">
        <f t="shared" si="9"/>
        <v>80D</v>
      </c>
      <c r="X37" s="195">
        <f t="shared" si="10"/>
        <v>0</v>
      </c>
      <c r="Y37" s="38" t="str">
        <f ca="1">LOOKUP(G37,Paramètres!$A$1:$A$20,Paramètres!$C$1:$C$21)</f>
        <v>+18</v>
      </c>
      <c r="Z37" s="25">
        <v>1997</v>
      </c>
      <c r="AA37" s="25" t="s">
        <v>1156</v>
      </c>
      <c r="AB37" s="59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</row>
    <row r="38" spans="1:46" s="43" customFormat="1" ht="18" customHeight="1" x14ac:dyDescent="0.35">
      <c r="A38" s="65">
        <v>32</v>
      </c>
      <c r="B38" s="94" t="s">
        <v>342</v>
      </c>
      <c r="C38" s="32" t="s">
        <v>802</v>
      </c>
      <c r="D38" s="138" t="s">
        <v>1398</v>
      </c>
      <c r="E38" s="33" t="s">
        <v>1129</v>
      </c>
      <c r="F38" s="64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Franche-Comté</v>
      </c>
      <c r="G38" s="209">
        <f>LOOKUP(Z38-Paramètres!$E$1,Paramètres!$A$1:$A$20)</f>
        <v>-40</v>
      </c>
      <c r="H38" s="209" t="str">
        <f>LOOKUP(G38,Paramètres!$A$1:$B$20)</f>
        <v>S</v>
      </c>
      <c r="I38" s="209">
        <f t="shared" si="0"/>
        <v>10</v>
      </c>
      <c r="J38" s="116">
        <v>1059</v>
      </c>
      <c r="K38" s="47" t="s">
        <v>209</v>
      </c>
      <c r="L38" s="47"/>
      <c r="M38" s="25"/>
      <c r="N38" s="25"/>
      <c r="O38" s="241" t="str">
        <f t="shared" si="1"/>
        <v>80D</v>
      </c>
      <c r="P38" s="193">
        <f t="shared" si="2"/>
        <v>800000000000</v>
      </c>
      <c r="Q38" s="193">
        <f t="shared" si="3"/>
        <v>0</v>
      </c>
      <c r="R38" s="193">
        <f t="shared" si="4"/>
        <v>0</v>
      </c>
      <c r="S38" s="193">
        <f t="shared" si="5"/>
        <v>0</v>
      </c>
      <c r="T38" s="193">
        <f t="shared" si="6"/>
        <v>800000000000</v>
      </c>
      <c r="U38" s="194" t="str">
        <f t="shared" si="7"/>
        <v>80D</v>
      </c>
      <c r="V38" s="195">
        <f t="shared" si="8"/>
        <v>0</v>
      </c>
      <c r="W38" s="194" t="str">
        <f t="shared" si="9"/>
        <v>80D</v>
      </c>
      <c r="X38" s="195">
        <f t="shared" si="10"/>
        <v>0</v>
      </c>
      <c r="Y38" s="38" t="str">
        <f ca="1">LOOKUP(G38,Paramètres!$A$1:$A$20,Paramètres!$C$1:$C$21)</f>
        <v>+18</v>
      </c>
      <c r="Z38" s="25">
        <v>1990</v>
      </c>
      <c r="AA38" s="25" t="s">
        <v>1156</v>
      </c>
      <c r="AB38" s="61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</row>
    <row r="40" spans="1:46" x14ac:dyDescent="0.35">
      <c r="B40" s="269" t="s">
        <v>3571</v>
      </c>
      <c r="C40" s="18"/>
      <c r="E40" s="19"/>
      <c r="AR40" s="21"/>
      <c r="AS40" s="21"/>
    </row>
    <row r="41" spans="1:46" s="18" customFormat="1" x14ac:dyDescent="0.35">
      <c r="A41" s="65" t="s">
        <v>3572</v>
      </c>
      <c r="B41" s="32" t="s">
        <v>131</v>
      </c>
      <c r="C41" s="32" t="s">
        <v>275</v>
      </c>
      <c r="D41" s="138" t="s">
        <v>1532</v>
      </c>
      <c r="E41" s="49" t="s">
        <v>1008</v>
      </c>
      <c r="F41" s="97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Franche-Comté</v>
      </c>
      <c r="G41" s="36">
        <f>LOOKUP(Z41-Paramètres!$E$1,Paramètres!$A$1:$A$20)</f>
        <v>-40</v>
      </c>
      <c r="H41" s="36" t="str">
        <f>LOOKUP(G41,Paramètres!$A$1:$B$20)</f>
        <v>S</v>
      </c>
      <c r="I41" s="37">
        <f t="shared" ref="I41:I47" si="11">INT(J41/100)</f>
        <v>13</v>
      </c>
      <c r="J41" s="116">
        <v>1343</v>
      </c>
      <c r="K41" s="52" t="s">
        <v>664</v>
      </c>
      <c r="L41" s="52"/>
      <c r="M41" s="52"/>
      <c r="N41" s="52"/>
      <c r="O41" s="77" t="str">
        <f t="shared" ref="O41:O47" si="12">IF(X41&gt;0,CONCATENATE(W41,INT(X41/POWER(10,INT(LOG10(X41)/2)*2)),CHAR(73-INT(LOG10(X41)/2))),W41)</f>
        <v>9C</v>
      </c>
      <c r="P41" s="91">
        <f t="shared" ref="P41:S47" si="13">POWER(10,(73-CODE(IF(OR(K41=0,K41="",K41="Ni"),"Z",RIGHT(UPPER(K41)))))*2)*IF(OR(K41=0,K41="",K41="Ni"),0,VALUE(LEFT(K41,LEN(K41)-1)))</f>
        <v>9000000000000</v>
      </c>
      <c r="Q41" s="91">
        <f t="shared" si="13"/>
        <v>0</v>
      </c>
      <c r="R41" s="91">
        <f t="shared" si="13"/>
        <v>0</v>
      </c>
      <c r="S41" s="91">
        <f t="shared" si="13"/>
        <v>0</v>
      </c>
      <c r="T41" s="91">
        <f t="shared" ref="T41:T47" si="14">P41+Q41+R41+S41</f>
        <v>9000000000000</v>
      </c>
      <c r="U41" s="92" t="str">
        <f t="shared" ref="U41:U47" si="15">IF(T41&gt;0,CONCATENATE(INT(T41/POWER(10,INT(MIN(LOG10(T41),16)/2)*2)),CHAR(73-INT(MIN(LOG10(T41),16)/2))),"0")</f>
        <v>9C</v>
      </c>
      <c r="V41" s="93">
        <f t="shared" ref="V41:V47" si="16">IF(T41&gt;0,T41-INT(T41/POWER(10,INT(MIN(LOG10(T41),16)/2)*2))*POWER(10,INT(MIN(LOG10(T41),16)/2)*2),0)</f>
        <v>0</v>
      </c>
      <c r="W41" s="92" t="str">
        <f t="shared" ref="W41:W47" si="17">IF(V41&gt;0,CONCATENATE(U41,INT(V41/POWER(10,INT(LOG10(V41)/2)*2)),CHAR(73-INT(LOG10(V41)/2))),U41)</f>
        <v>9C</v>
      </c>
      <c r="X41" s="93">
        <f t="shared" ref="X41:X47" si="18">IF(V41&gt;0,V41-INT(V41/POWER(10,INT(LOG10(V41)/2)*2))*POWER(10,INT(LOG10(V41)/2)*2),0)</f>
        <v>0</v>
      </c>
      <c r="Y41" s="36" t="str">
        <f ca="1">LOOKUP(G41,Paramètres!$A$1:$A$20,Paramètres!$C$1:$C$21)</f>
        <v>+18</v>
      </c>
      <c r="Z41" s="25">
        <v>1992</v>
      </c>
      <c r="AA41" s="25" t="s">
        <v>1156</v>
      </c>
      <c r="AB41" s="178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s="43" customFormat="1" x14ac:dyDescent="0.35">
      <c r="A42" s="65" t="s">
        <v>3573</v>
      </c>
      <c r="B42" s="32" t="s">
        <v>125</v>
      </c>
      <c r="C42" s="32" t="s">
        <v>669</v>
      </c>
      <c r="D42" s="138" t="s">
        <v>1385</v>
      </c>
      <c r="E42" s="49" t="s">
        <v>665</v>
      </c>
      <c r="F42" s="97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Franche-Comté</v>
      </c>
      <c r="G42" s="36">
        <f>LOOKUP(Z42-Paramètres!$E$1,Paramètres!$A$1:$A$20)</f>
        <v>-40</v>
      </c>
      <c r="H42" s="36" t="str">
        <f>LOOKUP(G42,Paramètres!$A$1:$B$20)</f>
        <v>S</v>
      </c>
      <c r="I42" s="37">
        <f t="shared" si="11"/>
        <v>14</v>
      </c>
      <c r="J42" s="116">
        <v>1448</v>
      </c>
      <c r="K42" s="1" t="s">
        <v>587</v>
      </c>
      <c r="L42" s="1"/>
      <c r="M42" s="1"/>
      <c r="N42" s="1"/>
      <c r="O42" s="77" t="str">
        <f t="shared" si="12"/>
        <v>8C</v>
      </c>
      <c r="P42" s="91">
        <f t="shared" si="13"/>
        <v>8000000000000</v>
      </c>
      <c r="Q42" s="91">
        <f t="shared" si="13"/>
        <v>0</v>
      </c>
      <c r="R42" s="91">
        <f t="shared" si="13"/>
        <v>0</v>
      </c>
      <c r="S42" s="91">
        <f t="shared" si="13"/>
        <v>0</v>
      </c>
      <c r="T42" s="91">
        <f t="shared" si="14"/>
        <v>8000000000000</v>
      </c>
      <c r="U42" s="92" t="str">
        <f t="shared" si="15"/>
        <v>8C</v>
      </c>
      <c r="V42" s="93">
        <f t="shared" si="16"/>
        <v>0</v>
      </c>
      <c r="W42" s="92" t="str">
        <f t="shared" si="17"/>
        <v>8C</v>
      </c>
      <c r="X42" s="93">
        <f t="shared" si="18"/>
        <v>0</v>
      </c>
      <c r="Y42" s="36" t="str">
        <f ca="1">LOOKUP(G42,Paramètres!$A$1:$A$20,Paramètres!$C$1:$C$21)</f>
        <v>+18</v>
      </c>
      <c r="Z42" s="25">
        <v>1990</v>
      </c>
      <c r="AA42" s="25" t="s">
        <v>1156</v>
      </c>
      <c r="AB42" s="59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</row>
    <row r="43" spans="1:46" s="18" customFormat="1" x14ac:dyDescent="0.35">
      <c r="A43" s="65" t="s">
        <v>3574</v>
      </c>
      <c r="B43" s="32" t="s">
        <v>34</v>
      </c>
      <c r="C43" s="32" t="s">
        <v>121</v>
      </c>
      <c r="D43" s="137" t="s">
        <v>1614</v>
      </c>
      <c r="E43" s="49" t="s">
        <v>50</v>
      </c>
      <c r="F43" s="97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Franche-Comté</v>
      </c>
      <c r="G43" s="36">
        <f>LOOKUP(Z43-Paramètres!$E$1,Paramètres!$A$1:$A$20)</f>
        <v>-20</v>
      </c>
      <c r="H43" s="36" t="str">
        <f>LOOKUP(G43,Paramètres!$A$1:$B$20)</f>
        <v>S</v>
      </c>
      <c r="I43" s="37">
        <f t="shared" si="11"/>
        <v>11</v>
      </c>
      <c r="J43" s="117">
        <v>1153</v>
      </c>
      <c r="K43" s="38" t="s">
        <v>676</v>
      </c>
      <c r="L43" s="38"/>
      <c r="M43" s="38"/>
      <c r="N43" s="38"/>
      <c r="O43" s="77" t="str">
        <f t="shared" si="12"/>
        <v>7C</v>
      </c>
      <c r="P43" s="91">
        <f t="shared" si="13"/>
        <v>7000000000000</v>
      </c>
      <c r="Q43" s="91">
        <f t="shared" si="13"/>
        <v>0</v>
      </c>
      <c r="R43" s="91">
        <f t="shared" si="13"/>
        <v>0</v>
      </c>
      <c r="S43" s="91">
        <f t="shared" si="13"/>
        <v>0</v>
      </c>
      <c r="T43" s="91">
        <f t="shared" si="14"/>
        <v>7000000000000</v>
      </c>
      <c r="U43" s="92" t="str">
        <f t="shared" si="15"/>
        <v>7C</v>
      </c>
      <c r="V43" s="93">
        <f t="shared" si="16"/>
        <v>0</v>
      </c>
      <c r="W43" s="92" t="str">
        <f t="shared" si="17"/>
        <v>7C</v>
      </c>
      <c r="X43" s="93">
        <f t="shared" si="18"/>
        <v>0</v>
      </c>
      <c r="Y43" s="36" t="str">
        <f ca="1">LOOKUP(G43,Paramètres!$A$1:$A$20,Paramètres!$C$1:$C$21)</f>
        <v>+18</v>
      </c>
      <c r="Z43" s="25">
        <v>1996</v>
      </c>
      <c r="AA43" s="25" t="s">
        <v>1156</v>
      </c>
      <c r="AB43" s="5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</row>
    <row r="44" spans="1:46" s="43" customFormat="1" x14ac:dyDescent="0.35">
      <c r="A44" s="65" t="s">
        <v>3575</v>
      </c>
      <c r="B44" s="46" t="s">
        <v>699</v>
      </c>
      <c r="C44" s="46" t="s">
        <v>523</v>
      </c>
      <c r="D44" s="136" t="s">
        <v>1382</v>
      </c>
      <c r="E44" s="45" t="s">
        <v>842</v>
      </c>
      <c r="F44" s="97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Franche-Comté</v>
      </c>
      <c r="G44" s="36">
        <f>LOOKUP(Z44-Paramètres!$E$1,Paramètres!$A$1:$A$20)</f>
        <v>-40</v>
      </c>
      <c r="H44" s="36" t="str">
        <f>LOOKUP(G44,Paramètres!$A$1:$B$20)</f>
        <v>S</v>
      </c>
      <c r="I44" s="37">
        <f t="shared" si="11"/>
        <v>10</v>
      </c>
      <c r="J44" s="116">
        <v>1025</v>
      </c>
      <c r="K44" s="38" t="s">
        <v>588</v>
      </c>
      <c r="L44" s="38"/>
      <c r="M44" s="52"/>
      <c r="N44" s="52"/>
      <c r="O44" s="77" t="str">
        <f t="shared" si="12"/>
        <v>6C</v>
      </c>
      <c r="P44" s="91">
        <f t="shared" si="13"/>
        <v>6000000000000</v>
      </c>
      <c r="Q44" s="91">
        <f t="shared" si="13"/>
        <v>0</v>
      </c>
      <c r="R44" s="91">
        <f t="shared" si="13"/>
        <v>0</v>
      </c>
      <c r="S44" s="91">
        <f t="shared" si="13"/>
        <v>0</v>
      </c>
      <c r="T44" s="91">
        <f t="shared" si="14"/>
        <v>6000000000000</v>
      </c>
      <c r="U44" s="92" t="str">
        <f t="shared" si="15"/>
        <v>6C</v>
      </c>
      <c r="V44" s="93">
        <f t="shared" si="16"/>
        <v>0</v>
      </c>
      <c r="W44" s="92" t="str">
        <f t="shared" si="17"/>
        <v>6C</v>
      </c>
      <c r="X44" s="93">
        <f t="shared" si="18"/>
        <v>0</v>
      </c>
      <c r="Y44" s="36" t="str">
        <f ca="1">LOOKUP(G44,Paramètres!$A$1:$A$20,Paramètres!$C$1:$C$21)</f>
        <v>+18</v>
      </c>
      <c r="Z44" s="25">
        <v>1994</v>
      </c>
      <c r="AA44" s="25" t="s">
        <v>1156</v>
      </c>
      <c r="AB44" s="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</row>
    <row r="45" spans="1:46" s="18" customFormat="1" x14ac:dyDescent="0.35">
      <c r="A45" s="65" t="s">
        <v>3576</v>
      </c>
      <c r="B45" s="32" t="s">
        <v>837</v>
      </c>
      <c r="C45" s="32" t="s">
        <v>919</v>
      </c>
      <c r="D45" s="138" t="s">
        <v>1256</v>
      </c>
      <c r="E45" s="33" t="s">
        <v>1018</v>
      </c>
      <c r="F45" s="97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Franche-Comté</v>
      </c>
      <c r="G45" s="36">
        <f>LOOKUP(Z45-Paramètres!$E$1,Paramètres!$A$1:$A$20)</f>
        <v>-40</v>
      </c>
      <c r="H45" s="36" t="str">
        <f>LOOKUP(G45,Paramètres!$A$1:$B$20)</f>
        <v>S</v>
      </c>
      <c r="I45" s="37">
        <f t="shared" si="11"/>
        <v>11</v>
      </c>
      <c r="J45" s="116">
        <v>1187</v>
      </c>
      <c r="K45" s="52" t="s">
        <v>549</v>
      </c>
      <c r="L45" s="38"/>
      <c r="M45" s="38"/>
      <c r="N45" s="52"/>
      <c r="O45" s="77" t="str">
        <f t="shared" si="12"/>
        <v>5C</v>
      </c>
      <c r="P45" s="91">
        <f t="shared" si="13"/>
        <v>5000000000000</v>
      </c>
      <c r="Q45" s="91">
        <f t="shared" si="13"/>
        <v>0</v>
      </c>
      <c r="R45" s="91">
        <f t="shared" si="13"/>
        <v>0</v>
      </c>
      <c r="S45" s="91">
        <f t="shared" si="13"/>
        <v>0</v>
      </c>
      <c r="T45" s="91">
        <f t="shared" si="14"/>
        <v>5000000000000</v>
      </c>
      <c r="U45" s="92" t="str">
        <f t="shared" si="15"/>
        <v>5C</v>
      </c>
      <c r="V45" s="93">
        <f t="shared" si="16"/>
        <v>0</v>
      </c>
      <c r="W45" s="92" t="str">
        <f t="shared" si="17"/>
        <v>5C</v>
      </c>
      <c r="X45" s="93">
        <f t="shared" si="18"/>
        <v>0</v>
      </c>
      <c r="Y45" s="36" t="str">
        <f ca="1">LOOKUP(G45,Paramètres!$A$1:$A$20,Paramètres!$C$1:$C$21)</f>
        <v>+18</v>
      </c>
      <c r="Z45" s="25">
        <v>1989</v>
      </c>
      <c r="AA45" s="25" t="s">
        <v>1156</v>
      </c>
      <c r="AB45" s="59"/>
      <c r="AC45" s="43"/>
      <c r="AD45" s="42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</row>
    <row r="46" spans="1:46" s="18" customFormat="1" x14ac:dyDescent="0.35">
      <c r="A46" s="65" t="s">
        <v>3577</v>
      </c>
      <c r="B46" s="32" t="s">
        <v>9</v>
      </c>
      <c r="C46" s="32" t="s">
        <v>958</v>
      </c>
      <c r="D46" s="138" t="s">
        <v>1253</v>
      </c>
      <c r="E46" s="33" t="s">
        <v>1014</v>
      </c>
      <c r="F46" s="97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Franche-Comté</v>
      </c>
      <c r="G46" s="36">
        <f>LOOKUP(Z46-Paramètres!$E$1,Paramètres!$A$1:$A$20)</f>
        <v>-40</v>
      </c>
      <c r="H46" s="36" t="str">
        <f>LOOKUP(G46,Paramètres!$A$1:$B$20)</f>
        <v>S</v>
      </c>
      <c r="I46" s="37">
        <f t="shared" si="11"/>
        <v>12</v>
      </c>
      <c r="J46" s="116">
        <v>1262</v>
      </c>
      <c r="K46" s="52" t="s">
        <v>657</v>
      </c>
      <c r="L46" s="38"/>
      <c r="M46" s="38"/>
      <c r="N46" s="52"/>
      <c r="O46" s="77" t="str">
        <f t="shared" si="12"/>
        <v>4C</v>
      </c>
      <c r="P46" s="91">
        <f t="shared" si="13"/>
        <v>4000000000000</v>
      </c>
      <c r="Q46" s="91">
        <f t="shared" si="13"/>
        <v>0</v>
      </c>
      <c r="R46" s="91">
        <f t="shared" si="13"/>
        <v>0</v>
      </c>
      <c r="S46" s="91">
        <f t="shared" si="13"/>
        <v>0</v>
      </c>
      <c r="T46" s="91">
        <f t="shared" si="14"/>
        <v>4000000000000</v>
      </c>
      <c r="U46" s="92" t="str">
        <f t="shared" si="15"/>
        <v>4C</v>
      </c>
      <c r="V46" s="93">
        <f t="shared" si="16"/>
        <v>0</v>
      </c>
      <c r="W46" s="92" t="str">
        <f t="shared" si="17"/>
        <v>4C</v>
      </c>
      <c r="X46" s="93">
        <f t="shared" si="18"/>
        <v>0</v>
      </c>
      <c r="Y46" s="36" t="str">
        <f ca="1">LOOKUP(G46,Paramètres!$A$1:$A$20,Paramètres!$C$1:$C$21)</f>
        <v>+18</v>
      </c>
      <c r="Z46" s="25">
        <v>1989</v>
      </c>
      <c r="AA46" s="25" t="s">
        <v>1156</v>
      </c>
      <c r="AB46" s="59"/>
      <c r="AC46" s="34"/>
      <c r="AD46" s="42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</row>
    <row r="47" spans="1:46" s="18" customFormat="1" x14ac:dyDescent="0.35">
      <c r="A47" s="65" t="s">
        <v>3578</v>
      </c>
      <c r="B47" s="32" t="s">
        <v>12</v>
      </c>
      <c r="C47" s="32" t="s">
        <v>481</v>
      </c>
      <c r="D47" s="138" t="s">
        <v>1249</v>
      </c>
      <c r="E47" s="33" t="s">
        <v>1016</v>
      </c>
      <c r="F47" s="97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Franche-Comté</v>
      </c>
      <c r="G47" s="37">
        <f>LOOKUP(Z47-Paramètres!$E$1,Paramètres!$A$1:$A$20)</f>
        <v>-40</v>
      </c>
      <c r="H47" s="37" t="str">
        <f>LOOKUP(G47,Paramètres!$A$1:$B$20)</f>
        <v>S</v>
      </c>
      <c r="I47" s="37">
        <f t="shared" si="11"/>
        <v>11</v>
      </c>
      <c r="J47" s="116">
        <v>1183</v>
      </c>
      <c r="K47" s="25" t="s">
        <v>589</v>
      </c>
      <c r="L47" s="47"/>
      <c r="M47" s="47"/>
      <c r="N47" s="25"/>
      <c r="O47" s="88" t="str">
        <f t="shared" si="12"/>
        <v>3C</v>
      </c>
      <c r="P47" s="56">
        <f t="shared" si="13"/>
        <v>3000000000000</v>
      </c>
      <c r="Q47" s="56">
        <f t="shared" si="13"/>
        <v>0</v>
      </c>
      <c r="R47" s="56">
        <f t="shared" si="13"/>
        <v>0</v>
      </c>
      <c r="S47" s="56">
        <f t="shared" si="13"/>
        <v>0</v>
      </c>
      <c r="T47" s="56">
        <f t="shared" si="14"/>
        <v>3000000000000</v>
      </c>
      <c r="U47" s="57" t="str">
        <f t="shared" si="15"/>
        <v>3C</v>
      </c>
      <c r="V47" s="58">
        <f t="shared" si="16"/>
        <v>0</v>
      </c>
      <c r="W47" s="57" t="str">
        <f t="shared" si="17"/>
        <v>3C</v>
      </c>
      <c r="X47" s="58">
        <f t="shared" si="18"/>
        <v>0</v>
      </c>
      <c r="Y47" s="37" t="str">
        <f ca="1">LOOKUP(G47,Paramètres!$A$1:$A$20,Paramètres!$C$1:$C$21)</f>
        <v>+18</v>
      </c>
      <c r="Z47" s="25">
        <v>1994</v>
      </c>
      <c r="AA47" s="25" t="s">
        <v>1156</v>
      </c>
      <c r="AB47" s="61"/>
      <c r="AD47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J28" sqref="AJ28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2:O2"/>
    <mergeCell ref="N3:O3"/>
  </mergeCells>
  <pageMargins left="0.23622047244094491" right="0.23622047244094491" top="0" bottom="0" header="0" footer="0"/>
  <pageSetup paperSize="9" scale="70" fitToHeight="0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55" workbookViewId="0">
      <selection activeCell="AD2" sqref="AD2"/>
    </sheetView>
  </sheetViews>
  <sheetFormatPr baseColWidth="10" defaultRowHeight="15" x14ac:dyDescent="0.25"/>
  <cols>
    <col min="1" max="1" width="24.7109375" style="144" customWidth="1"/>
    <col min="2" max="16384" width="11.42578125" style="144"/>
  </cols>
  <sheetData>
    <row r="1" spans="1:2" ht="15.75" thickBot="1" x14ac:dyDescent="0.3">
      <c r="A1" s="145" t="s">
        <v>2319</v>
      </c>
    </row>
    <row r="2" spans="1:2" ht="15.75" thickBot="1" x14ac:dyDescent="0.3">
      <c r="A2" s="145" t="s">
        <v>1939</v>
      </c>
      <c r="B2" s="144" t="s">
        <v>856</v>
      </c>
    </row>
    <row r="3" spans="1:2" ht="15.75" thickBot="1" x14ac:dyDescent="0.3">
      <c r="A3" s="168" t="s">
        <v>3478</v>
      </c>
      <c r="B3" s="144" t="s">
        <v>1020</v>
      </c>
    </row>
    <row r="4" spans="1:2" ht="15.75" thickBot="1" x14ac:dyDescent="0.3">
      <c r="A4" s="145" t="s">
        <v>2191</v>
      </c>
      <c r="B4" s="144" t="s">
        <v>333</v>
      </c>
    </row>
    <row r="5" spans="1:2" ht="15.75" thickBot="1" x14ac:dyDescent="0.3">
      <c r="A5" s="168" t="s">
        <v>3426</v>
      </c>
      <c r="B5" s="144" t="s">
        <v>1127</v>
      </c>
    </row>
    <row r="6" spans="1:2" ht="15.75" thickBot="1" x14ac:dyDescent="0.3">
      <c r="A6" s="168" t="s">
        <v>2338</v>
      </c>
      <c r="B6" s="144" t="s">
        <v>1039</v>
      </c>
    </row>
    <row r="7" spans="1:2" ht="15.75" thickBot="1" x14ac:dyDescent="0.3">
      <c r="A7" s="145" t="s">
        <v>2065</v>
      </c>
      <c r="B7" s="144" t="s">
        <v>1190</v>
      </c>
    </row>
    <row r="8" spans="1:2" ht="15.75" thickBot="1" x14ac:dyDescent="0.3">
      <c r="A8" s="145" t="s">
        <v>2009</v>
      </c>
      <c r="B8" s="144" t="s">
        <v>89</v>
      </c>
    </row>
    <row r="9" spans="1:2" ht="15.75" thickBot="1" x14ac:dyDescent="0.3">
      <c r="A9" s="168" t="s">
        <v>3435</v>
      </c>
      <c r="B9" s="144" t="s">
        <v>79</v>
      </c>
    </row>
    <row r="10" spans="1:2" ht="15.75" thickBot="1" x14ac:dyDescent="0.3">
      <c r="A10" s="168" t="s">
        <v>3538</v>
      </c>
      <c r="B10" s="144" t="s">
        <v>3343</v>
      </c>
    </row>
    <row r="11" spans="1:2" ht="15.75" thickBot="1" x14ac:dyDescent="0.3">
      <c r="A11" s="168" t="s">
        <v>2775</v>
      </c>
      <c r="B11" s="144" t="s">
        <v>1018</v>
      </c>
    </row>
    <row r="12" spans="1:2" ht="15.75" thickBot="1" x14ac:dyDescent="0.3">
      <c r="A12" s="145" t="s">
        <v>1983</v>
      </c>
      <c r="B12" s="144" t="s">
        <v>1017</v>
      </c>
    </row>
    <row r="13" spans="1:2" ht="15.75" thickBot="1" x14ac:dyDescent="0.3">
      <c r="A13" s="168" t="s">
        <v>2678</v>
      </c>
      <c r="B13" s="144" t="s">
        <v>87</v>
      </c>
    </row>
    <row r="14" spans="1:2" ht="15.75" thickBot="1" x14ac:dyDescent="0.3">
      <c r="A14" s="145" t="s">
        <v>2187</v>
      </c>
      <c r="B14" s="144" t="s">
        <v>336</v>
      </c>
    </row>
    <row r="15" spans="1:2" ht="15.75" thickBot="1" x14ac:dyDescent="0.3">
      <c r="A15" s="145" t="s">
        <v>2136</v>
      </c>
      <c r="B15" s="144" t="s">
        <v>1123</v>
      </c>
    </row>
    <row r="16" spans="1:2" ht="15.75" thickBot="1" x14ac:dyDescent="0.3">
      <c r="A16" s="145" t="s">
        <v>1995</v>
      </c>
      <c r="B16" s="144" t="s">
        <v>1016</v>
      </c>
    </row>
    <row r="17" spans="1:2" ht="15.75" thickBot="1" x14ac:dyDescent="0.3">
      <c r="A17" s="145" t="s">
        <v>2298</v>
      </c>
      <c r="B17" s="144" t="s">
        <v>335</v>
      </c>
    </row>
    <row r="18" spans="1:2" ht="15.75" thickBot="1" x14ac:dyDescent="0.3">
      <c r="A18" s="145" t="s">
        <v>1862</v>
      </c>
      <c r="B18" s="144" t="s">
        <v>665</v>
      </c>
    </row>
    <row r="19" spans="1:2" ht="15.75" thickBot="1" x14ac:dyDescent="0.3">
      <c r="A19" s="168" t="s">
        <v>2778</v>
      </c>
      <c r="B19" s="144" t="s">
        <v>1015</v>
      </c>
    </row>
    <row r="20" spans="1:2" ht="15.75" thickBot="1" x14ac:dyDescent="0.3">
      <c r="A20" s="168" t="s">
        <v>2944</v>
      </c>
      <c r="B20" s="144" t="s">
        <v>1014</v>
      </c>
    </row>
    <row r="21" spans="1:2" ht="15.75" thickBot="1" x14ac:dyDescent="0.3">
      <c r="A21" s="168" t="s">
        <v>3558</v>
      </c>
      <c r="B21" s="144" t="s">
        <v>695</v>
      </c>
    </row>
    <row r="22" spans="1:2" ht="15.75" thickBot="1" x14ac:dyDescent="0.3">
      <c r="A22" s="168" t="s">
        <v>2660</v>
      </c>
      <c r="B22" s="144" t="s">
        <v>60</v>
      </c>
    </row>
    <row r="23" spans="1:2" ht="15.75" thickBot="1" x14ac:dyDescent="0.3">
      <c r="A23" s="168" t="s">
        <v>2646</v>
      </c>
      <c r="B23" s="144" t="s">
        <v>332</v>
      </c>
    </row>
    <row r="24" spans="1:2" ht="15.75" thickBot="1" x14ac:dyDescent="0.3">
      <c r="A24" s="168" t="s">
        <v>2704</v>
      </c>
      <c r="B24" s="144" t="s">
        <v>50</v>
      </c>
    </row>
    <row r="25" spans="1:2" ht="15.75" thickBot="1" x14ac:dyDescent="0.3">
      <c r="A25" s="145" t="s">
        <v>2130</v>
      </c>
      <c r="B25" s="144" t="s">
        <v>328</v>
      </c>
    </row>
    <row r="26" spans="1:2" ht="15.75" thickBot="1" x14ac:dyDescent="0.3">
      <c r="A26" s="145" t="s">
        <v>2279</v>
      </c>
      <c r="B26" s="144" t="s">
        <v>86</v>
      </c>
    </row>
    <row r="27" spans="1:2" ht="15.75" thickBot="1" x14ac:dyDescent="0.3">
      <c r="A27" s="145" t="s">
        <v>1894</v>
      </c>
      <c r="B27" s="144" t="s">
        <v>672</v>
      </c>
    </row>
    <row r="28" spans="1:2" ht="15.75" thickBot="1" x14ac:dyDescent="0.3">
      <c r="A28" s="168" t="s">
        <v>3418</v>
      </c>
      <c r="B28" s="144" t="s">
        <v>444</v>
      </c>
    </row>
    <row r="29" spans="1:2" ht="15.75" thickBot="1" x14ac:dyDescent="0.3">
      <c r="A29" s="145" t="s">
        <v>2170</v>
      </c>
      <c r="B29" s="144" t="s">
        <v>45</v>
      </c>
    </row>
    <row r="30" spans="1:2" ht="15.75" thickBot="1" x14ac:dyDescent="0.3">
      <c r="A30" s="168" t="s">
        <v>2805</v>
      </c>
      <c r="B30" s="144" t="s">
        <v>1125</v>
      </c>
    </row>
    <row r="31" spans="1:2" ht="15.75" thickBot="1" x14ac:dyDescent="0.3">
      <c r="A31" s="168" t="s">
        <v>2537</v>
      </c>
      <c r="B31" s="144" t="s">
        <v>846</v>
      </c>
    </row>
    <row r="32" spans="1:2" ht="15.75" thickBot="1" x14ac:dyDescent="0.3">
      <c r="A32" s="145" t="s">
        <v>1852</v>
      </c>
      <c r="B32" s="144" t="s">
        <v>692</v>
      </c>
    </row>
    <row r="33" spans="1:2" ht="15.75" thickBot="1" x14ac:dyDescent="0.3">
      <c r="A33" s="168" t="s">
        <v>2793</v>
      </c>
      <c r="B33" s="144" t="s">
        <v>1027</v>
      </c>
    </row>
    <row r="34" spans="1:2" ht="15.75" thickBot="1" x14ac:dyDescent="0.3">
      <c r="A34" s="168" t="s">
        <v>3473</v>
      </c>
      <c r="B34" s="144" t="s">
        <v>3231</v>
      </c>
    </row>
    <row r="35" spans="1:2" ht="15.75" thickBot="1" x14ac:dyDescent="0.3">
      <c r="A35" s="168" t="s">
        <v>2740</v>
      </c>
      <c r="B35" s="144" t="s">
        <v>1009</v>
      </c>
    </row>
    <row r="36" spans="1:2" ht="15.75" thickBot="1" x14ac:dyDescent="0.3">
      <c r="A36" s="145" t="s">
        <v>1960</v>
      </c>
      <c r="B36" s="144" t="s">
        <v>864</v>
      </c>
    </row>
    <row r="37" spans="1:2" ht="15.75" thickBot="1" x14ac:dyDescent="0.3">
      <c r="A37" s="168" t="s">
        <v>3530</v>
      </c>
      <c r="B37" s="144" t="s">
        <v>861</v>
      </c>
    </row>
    <row r="38" spans="1:2" ht="15.75" thickBot="1" x14ac:dyDescent="0.3">
      <c r="A38" s="145" t="s">
        <v>2025</v>
      </c>
      <c r="B38" s="144" t="s">
        <v>1150</v>
      </c>
    </row>
    <row r="39" spans="1:2" ht="15.75" thickBot="1" x14ac:dyDescent="0.3">
      <c r="A39" s="168" t="s">
        <v>2815</v>
      </c>
      <c r="B39" s="144" t="s">
        <v>725</v>
      </c>
    </row>
    <row r="40" spans="1:2" ht="15.75" thickBot="1" x14ac:dyDescent="0.3">
      <c r="A40" s="168" t="s">
        <v>3494</v>
      </c>
      <c r="B40" s="144" t="s">
        <v>1019</v>
      </c>
    </row>
    <row r="41" spans="1:2" ht="15.75" thickBot="1" x14ac:dyDescent="0.3">
      <c r="A41" s="156" t="s">
        <v>2823</v>
      </c>
      <c r="B41" s="144" t="s">
        <v>711</v>
      </c>
    </row>
    <row r="42" spans="1:2" ht="15.75" thickBot="1" x14ac:dyDescent="0.3">
      <c r="A42" s="169" t="s">
        <v>2292</v>
      </c>
      <c r="B42" s="144" t="s">
        <v>331</v>
      </c>
    </row>
    <row r="43" spans="1:2" ht="15.75" thickBot="1" x14ac:dyDescent="0.3">
      <c r="A43" s="169" t="s">
        <v>1979</v>
      </c>
      <c r="B43" s="144" t="s">
        <v>1008</v>
      </c>
    </row>
    <row r="44" spans="1:2" ht="15.75" thickBot="1" x14ac:dyDescent="0.3">
      <c r="A44" s="156" t="s">
        <v>2972</v>
      </c>
      <c r="B44" s="144" t="s">
        <v>1129</v>
      </c>
    </row>
    <row r="45" spans="1:2" ht="15.75" thickBot="1" x14ac:dyDescent="0.3">
      <c r="A45" s="156" t="s">
        <v>2734</v>
      </c>
      <c r="B45" s="144" t="s">
        <v>147</v>
      </c>
    </row>
    <row r="46" spans="1:2" ht="15.75" thickBot="1" x14ac:dyDescent="0.3">
      <c r="A46" s="156" t="s">
        <v>2963</v>
      </c>
      <c r="B46" s="144" t="s">
        <v>1122</v>
      </c>
    </row>
    <row r="47" spans="1:2" ht="15.75" thickBot="1" x14ac:dyDescent="0.3">
      <c r="A47" s="169" t="s">
        <v>1879</v>
      </c>
      <c r="B47" s="144" t="s">
        <v>1126</v>
      </c>
    </row>
    <row r="48" spans="1:2" ht="15.75" thickBot="1" x14ac:dyDescent="0.3">
      <c r="A48" s="169" t="s">
        <v>2004</v>
      </c>
      <c r="B48" s="144" t="s">
        <v>330</v>
      </c>
    </row>
    <row r="49" spans="1:2" ht="15.75" thickBot="1" x14ac:dyDescent="0.3">
      <c r="A49" s="169" t="s">
        <v>2156</v>
      </c>
      <c r="B49" s="144" t="s">
        <v>70</v>
      </c>
    </row>
    <row r="50" spans="1:2" ht="15.75" thickBot="1" x14ac:dyDescent="0.3">
      <c r="A50" s="156" t="s">
        <v>2761</v>
      </c>
      <c r="B50" s="144" t="s">
        <v>1013</v>
      </c>
    </row>
    <row r="51" spans="1:2" ht="15.75" thickBot="1" x14ac:dyDescent="0.3">
      <c r="A51" s="156" t="s">
        <v>2577</v>
      </c>
      <c r="B51" s="144" t="s">
        <v>696</v>
      </c>
    </row>
    <row r="52" spans="1:2" ht="15.75" thickBot="1" x14ac:dyDescent="0.3">
      <c r="A52" s="169" t="s">
        <v>1935</v>
      </c>
      <c r="B52" s="144" t="s">
        <v>855</v>
      </c>
    </row>
    <row r="53" spans="1:2" ht="15.75" thickBot="1" x14ac:dyDescent="0.3">
      <c r="A53" s="156" t="s">
        <v>2915</v>
      </c>
      <c r="B53" s="144" t="s">
        <v>2984</v>
      </c>
    </row>
    <row r="54" spans="1:2" ht="15.75" thickBot="1" x14ac:dyDescent="0.3">
      <c r="A54" s="169" t="s">
        <v>2235</v>
      </c>
      <c r="B54" s="144" t="s">
        <v>1130</v>
      </c>
    </row>
    <row r="55" spans="1:2" ht="15.75" thickBot="1" x14ac:dyDescent="0.3">
      <c r="A55" s="169" t="s">
        <v>2083</v>
      </c>
      <c r="B55" s="144" t="s">
        <v>327</v>
      </c>
    </row>
    <row r="56" spans="1:2" ht="15.75" thickBot="1" x14ac:dyDescent="0.3">
      <c r="A56" s="169" t="s">
        <v>2305</v>
      </c>
      <c r="B56" s="144" t="s">
        <v>1120</v>
      </c>
    </row>
    <row r="57" spans="1:2" ht="15.75" thickBot="1" x14ac:dyDescent="0.3">
      <c r="A57" s="169" t="s">
        <v>1953</v>
      </c>
      <c r="B57" s="144" t="s">
        <v>1131</v>
      </c>
    </row>
    <row r="58" spans="1:2" ht="15.75" thickBot="1" x14ac:dyDescent="0.3">
      <c r="A58" s="156" t="s">
        <v>3553</v>
      </c>
      <c r="B58" s="144" t="s">
        <v>709</v>
      </c>
    </row>
    <row r="59" spans="1:2" ht="15.75" thickBot="1" x14ac:dyDescent="0.3">
      <c r="A59" s="169" t="s">
        <v>2240</v>
      </c>
      <c r="B59" s="144" t="s">
        <v>334</v>
      </c>
    </row>
    <row r="60" spans="1:2" ht="15.75" thickBot="1" x14ac:dyDescent="0.3">
      <c r="A60" s="169" t="s">
        <v>2152</v>
      </c>
      <c r="B60" s="144" t="s">
        <v>1124</v>
      </c>
    </row>
    <row r="61" spans="1:2" ht="15.75" thickBot="1" x14ac:dyDescent="0.3">
      <c r="A61" s="169" t="s">
        <v>1949</v>
      </c>
      <c r="B61" s="144" t="s">
        <v>848</v>
      </c>
    </row>
    <row r="62" spans="1:2" ht="15.75" thickBot="1" x14ac:dyDescent="0.3">
      <c r="A62" s="156" t="s">
        <v>3431</v>
      </c>
      <c r="B62" s="144" t="s">
        <v>329</v>
      </c>
    </row>
    <row r="63" spans="1:2" ht="15.75" thickBot="1" x14ac:dyDescent="0.3">
      <c r="A63" s="169" t="s">
        <v>2069</v>
      </c>
      <c r="B63" s="144" t="s">
        <v>33</v>
      </c>
    </row>
    <row r="64" spans="1:2" ht="15.75" thickBot="1" x14ac:dyDescent="0.3">
      <c r="A64" s="156" t="s">
        <v>3506</v>
      </c>
      <c r="B64" s="144" t="s">
        <v>1023</v>
      </c>
    </row>
    <row r="65" spans="1:2" ht="15.75" thickBot="1" x14ac:dyDescent="0.3">
      <c r="A65" s="169" t="s">
        <v>2033</v>
      </c>
      <c r="B65" s="144" t="s">
        <v>1128</v>
      </c>
    </row>
    <row r="66" spans="1:2" ht="15.75" thickBot="1" x14ac:dyDescent="0.3">
      <c r="A66" s="169" t="s">
        <v>1919</v>
      </c>
      <c r="B66" s="144" t="s">
        <v>841</v>
      </c>
    </row>
    <row r="67" spans="1:2" ht="15.75" thickBot="1" x14ac:dyDescent="0.3">
      <c r="A67" s="169" t="s">
        <v>2077</v>
      </c>
      <c r="B67" s="144" t="s">
        <v>1149</v>
      </c>
    </row>
    <row r="68" spans="1:2" ht="15.75" thickBot="1" x14ac:dyDescent="0.3">
      <c r="A68" s="156" t="s">
        <v>2544</v>
      </c>
      <c r="B68" s="144" t="s">
        <v>843</v>
      </c>
    </row>
    <row r="69" spans="1:2" ht="15.75" thickBot="1" x14ac:dyDescent="0.3">
      <c r="A69" s="169" t="s">
        <v>2093</v>
      </c>
      <c r="B69" s="144" t="s">
        <v>58</v>
      </c>
    </row>
    <row r="70" spans="1:2" ht="15.75" thickBot="1" x14ac:dyDescent="0.3">
      <c r="A70" s="169" t="s">
        <v>2199</v>
      </c>
      <c r="B70" s="144" t="s">
        <v>1121</v>
      </c>
    </row>
    <row r="71" spans="1:2" ht="15.75" thickBot="1" x14ac:dyDescent="0.3">
      <c r="A71" s="268" t="s">
        <v>2042</v>
      </c>
      <c r="B71" s="144" t="s">
        <v>56</v>
      </c>
    </row>
    <row r="72" spans="1:2" ht="15.75" thickBot="1" x14ac:dyDescent="0.3">
      <c r="A72" s="169" t="s">
        <v>2176</v>
      </c>
      <c r="B72" s="144" t="s">
        <v>105</v>
      </c>
    </row>
    <row r="73" spans="1:2" ht="15.75" thickBot="1" x14ac:dyDescent="0.3">
      <c r="A73" s="156" t="s">
        <v>3490</v>
      </c>
      <c r="B73" s="144" t="s">
        <v>1022</v>
      </c>
    </row>
    <row r="74" spans="1:2" ht="15.75" thickBot="1" x14ac:dyDescent="0.3">
      <c r="A74" s="169" t="s">
        <v>1956</v>
      </c>
      <c r="B74" s="144" t="s">
        <v>842</v>
      </c>
    </row>
  </sheetData>
  <sortState ref="A2:B44">
    <sortCondition ref="A2:A44"/>
  </sortState>
  <customSheetViews>
    <customSheetView guid="{463E170A-BC43-40FC-B560-85BBAB7B6F04}" state="hidden" topLeftCell="A16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K20" sqref="K20"/>
    </sheetView>
  </sheetViews>
  <sheetFormatPr baseColWidth="10" defaultRowHeight="12.75" x14ac:dyDescent="0.2"/>
  <cols>
    <col min="1" max="1" width="11.7109375" style="205" customWidth="1"/>
    <col min="2" max="2" width="25.7109375" style="297" customWidth="1"/>
    <col min="4" max="4" width="11.7109375" style="205" customWidth="1"/>
    <col min="5" max="5" width="25.7109375" customWidth="1"/>
  </cols>
  <sheetData>
    <row r="1" spans="1:5" x14ac:dyDescent="0.2">
      <c r="A1" s="314" t="s">
        <v>3134</v>
      </c>
      <c r="B1" s="314"/>
      <c r="C1" s="314"/>
      <c r="D1" s="314"/>
      <c r="E1" s="314"/>
    </row>
    <row r="3" spans="1:5" x14ac:dyDescent="0.2">
      <c r="A3" s="206" t="s">
        <v>3168</v>
      </c>
      <c r="B3" s="296" t="s">
        <v>3135</v>
      </c>
      <c r="D3" s="206" t="s">
        <v>3169</v>
      </c>
      <c r="E3" s="206" t="s">
        <v>3135</v>
      </c>
    </row>
    <row r="4" spans="1:5" x14ac:dyDescent="0.2">
      <c r="A4" s="207">
        <v>2</v>
      </c>
      <c r="B4" s="208" t="s">
        <v>45</v>
      </c>
      <c r="D4" s="207"/>
      <c r="E4" s="3"/>
    </row>
    <row r="5" spans="1:5" x14ac:dyDescent="0.2">
      <c r="A5" s="207">
        <v>2</v>
      </c>
      <c r="B5" s="208" t="s">
        <v>3170</v>
      </c>
      <c r="D5" s="207"/>
      <c r="E5" s="4"/>
    </row>
    <row r="6" spans="1:5" x14ac:dyDescent="0.2">
      <c r="A6" s="207">
        <v>2</v>
      </c>
      <c r="B6" s="208" t="s">
        <v>692</v>
      </c>
      <c r="D6" s="207"/>
      <c r="E6" s="4"/>
    </row>
    <row r="7" spans="1:5" x14ac:dyDescent="0.2">
      <c r="A7" s="207">
        <v>2</v>
      </c>
      <c r="B7" s="208" t="s">
        <v>3142</v>
      </c>
      <c r="D7" s="207"/>
      <c r="E7" s="4"/>
    </row>
    <row r="8" spans="1:5" x14ac:dyDescent="0.2">
      <c r="A8" s="207">
        <v>2</v>
      </c>
      <c r="B8" s="208" t="s">
        <v>3171</v>
      </c>
      <c r="D8" s="207"/>
      <c r="E8" s="4"/>
    </row>
    <row r="9" spans="1:5" x14ac:dyDescent="0.2">
      <c r="A9" s="207">
        <v>3</v>
      </c>
      <c r="B9" s="208" t="s">
        <v>334</v>
      </c>
      <c r="D9" s="207"/>
      <c r="E9" s="4"/>
    </row>
    <row r="10" spans="1:5" x14ac:dyDescent="0.2">
      <c r="A10" s="207">
        <v>2</v>
      </c>
      <c r="B10" s="208" t="s">
        <v>3138</v>
      </c>
      <c r="D10" s="207"/>
      <c r="E10" s="4"/>
    </row>
    <row r="11" spans="1:5" x14ac:dyDescent="0.2">
      <c r="A11" s="207">
        <v>2</v>
      </c>
      <c r="B11" s="208" t="s">
        <v>3146</v>
      </c>
      <c r="D11" s="207"/>
      <c r="E11" s="4"/>
    </row>
    <row r="12" spans="1:5" x14ac:dyDescent="0.2">
      <c r="A12" s="207">
        <v>3</v>
      </c>
      <c r="B12" s="208" t="s">
        <v>3136</v>
      </c>
      <c r="D12" s="207"/>
      <c r="E12" s="4"/>
    </row>
    <row r="13" spans="1:5" x14ac:dyDescent="0.2">
      <c r="A13" s="207">
        <v>4</v>
      </c>
      <c r="B13" s="208" t="s">
        <v>3145</v>
      </c>
      <c r="D13" s="207"/>
      <c r="E13" s="4"/>
    </row>
    <row r="14" spans="1:5" x14ac:dyDescent="0.2">
      <c r="A14" s="207">
        <v>3</v>
      </c>
      <c r="B14" s="208" t="s">
        <v>3172</v>
      </c>
      <c r="D14" s="207"/>
      <c r="E14" s="4"/>
    </row>
    <row r="15" spans="1:5" x14ac:dyDescent="0.2">
      <c r="A15" s="207">
        <v>2</v>
      </c>
      <c r="B15" s="208" t="s">
        <v>3205</v>
      </c>
      <c r="D15" s="207"/>
      <c r="E15" s="4"/>
    </row>
    <row r="16" spans="1:5" x14ac:dyDescent="0.2">
      <c r="A16" s="207">
        <v>2</v>
      </c>
      <c r="B16" s="208" t="s">
        <v>1150</v>
      </c>
      <c r="D16" s="207"/>
      <c r="E16" s="4"/>
    </row>
    <row r="17" spans="1:5" x14ac:dyDescent="0.2">
      <c r="A17" s="207">
        <v>3</v>
      </c>
      <c r="B17" s="208" t="s">
        <v>842</v>
      </c>
      <c r="D17" s="207"/>
      <c r="E17" s="4"/>
    </row>
    <row r="18" spans="1:5" x14ac:dyDescent="0.2">
      <c r="A18" s="207">
        <v>2</v>
      </c>
      <c r="B18" s="208" t="s">
        <v>3139</v>
      </c>
      <c r="D18" s="207"/>
      <c r="E18" s="4"/>
    </row>
    <row r="19" spans="1:5" x14ac:dyDescent="0.2">
      <c r="A19" s="207">
        <v>2</v>
      </c>
      <c r="B19" s="208" t="s">
        <v>327</v>
      </c>
      <c r="D19" s="207"/>
      <c r="E19" s="4"/>
    </row>
    <row r="20" spans="1:5" x14ac:dyDescent="0.2">
      <c r="A20" s="207">
        <v>2</v>
      </c>
      <c r="B20" s="208" t="s">
        <v>3147</v>
      </c>
      <c r="D20" s="207"/>
      <c r="E20" s="4"/>
    </row>
    <row r="21" spans="1:5" x14ac:dyDescent="0.2">
      <c r="A21" s="207">
        <v>2</v>
      </c>
      <c r="B21" s="208" t="s">
        <v>3144</v>
      </c>
      <c r="D21" s="207"/>
      <c r="E21" s="4"/>
    </row>
    <row r="22" spans="1:5" x14ac:dyDescent="0.2">
      <c r="A22" s="207">
        <v>2</v>
      </c>
      <c r="B22" s="208" t="s">
        <v>864</v>
      </c>
      <c r="D22" s="207"/>
      <c r="E22" s="4"/>
    </row>
    <row r="23" spans="1:5" x14ac:dyDescent="0.2">
      <c r="A23" s="207">
        <v>2</v>
      </c>
      <c r="B23" s="208" t="s">
        <v>3206</v>
      </c>
      <c r="D23" s="207"/>
      <c r="E23" s="4"/>
    </row>
    <row r="24" spans="1:5" x14ac:dyDescent="0.2">
      <c r="A24" s="207">
        <v>2</v>
      </c>
      <c r="B24" s="208" t="s">
        <v>70</v>
      </c>
      <c r="D24" s="207"/>
      <c r="E24" s="4"/>
    </row>
    <row r="25" spans="1:5" x14ac:dyDescent="0.2">
      <c r="A25" s="207">
        <v>2</v>
      </c>
      <c r="B25" s="208" t="s">
        <v>50</v>
      </c>
      <c r="D25" s="207"/>
      <c r="E25" s="4"/>
    </row>
    <row r="26" spans="1:5" x14ac:dyDescent="0.2">
      <c r="A26" s="207">
        <v>3</v>
      </c>
      <c r="B26" s="208" t="s">
        <v>3137</v>
      </c>
      <c r="D26" s="207"/>
      <c r="E26" s="4"/>
    </row>
    <row r="27" spans="1:5" x14ac:dyDescent="0.2">
      <c r="A27" s="207">
        <v>2</v>
      </c>
      <c r="B27" s="208" t="s">
        <v>1017</v>
      </c>
      <c r="D27" s="207"/>
      <c r="E27" s="4"/>
    </row>
    <row r="28" spans="1:5" x14ac:dyDescent="0.2">
      <c r="A28" s="207">
        <v>2</v>
      </c>
      <c r="B28" s="208" t="s">
        <v>1016</v>
      </c>
      <c r="D28" s="207"/>
      <c r="E28" s="4"/>
    </row>
    <row r="29" spans="1:5" x14ac:dyDescent="0.2">
      <c r="A29" s="207">
        <v>2</v>
      </c>
      <c r="B29" s="208" t="s">
        <v>105</v>
      </c>
      <c r="D29" s="207"/>
      <c r="E29" s="4"/>
    </row>
    <row r="30" spans="1:5" x14ac:dyDescent="0.2">
      <c r="A30" s="207">
        <v>2</v>
      </c>
      <c r="B30" s="208" t="s">
        <v>87</v>
      </c>
      <c r="D30" s="207"/>
      <c r="E30" s="4"/>
    </row>
    <row r="31" spans="1:5" x14ac:dyDescent="0.2">
      <c r="A31" s="207">
        <v>2</v>
      </c>
      <c r="B31" s="208" t="s">
        <v>672</v>
      </c>
      <c r="D31" s="207"/>
      <c r="E31" s="4"/>
    </row>
    <row r="32" spans="1:5" x14ac:dyDescent="0.2">
      <c r="A32" s="207"/>
      <c r="B32" s="208" t="s">
        <v>711</v>
      </c>
      <c r="D32" s="207"/>
      <c r="E32" s="4"/>
    </row>
    <row r="33" spans="1:5" x14ac:dyDescent="0.2">
      <c r="A33" s="207"/>
      <c r="B33" s="208" t="s">
        <v>3148</v>
      </c>
      <c r="D33" s="207"/>
      <c r="E33" s="4"/>
    </row>
    <row r="34" spans="1:5" x14ac:dyDescent="0.2">
      <c r="A34" s="207"/>
      <c r="B34" s="208" t="s">
        <v>696</v>
      </c>
      <c r="D34" s="207"/>
      <c r="E34" s="4"/>
    </row>
    <row r="35" spans="1:5" x14ac:dyDescent="0.2">
      <c r="A35" s="207"/>
      <c r="B35" s="208" t="s">
        <v>3140</v>
      </c>
      <c r="D35" s="207"/>
      <c r="E35" s="4"/>
    </row>
    <row r="36" spans="1:5" x14ac:dyDescent="0.2">
      <c r="A36" s="207"/>
      <c r="B36" s="208" t="s">
        <v>841</v>
      </c>
      <c r="D36" s="207"/>
      <c r="E36" s="4"/>
    </row>
    <row r="37" spans="1:5" x14ac:dyDescent="0.2">
      <c r="A37" s="207"/>
      <c r="B37" s="208" t="s">
        <v>3141</v>
      </c>
      <c r="D37" s="207"/>
      <c r="E37" s="4"/>
    </row>
    <row r="38" spans="1:5" x14ac:dyDescent="0.2">
      <c r="A38" s="207"/>
      <c r="B38" s="208" t="s">
        <v>709</v>
      </c>
      <c r="D38" s="207"/>
      <c r="E38" s="4"/>
    </row>
    <row r="39" spans="1:5" x14ac:dyDescent="0.2">
      <c r="A39" s="207"/>
      <c r="B39" s="208" t="s">
        <v>1013</v>
      </c>
      <c r="D39" s="207"/>
      <c r="E39" s="4"/>
    </row>
    <row r="40" spans="1:5" x14ac:dyDescent="0.2">
      <c r="A40" s="207"/>
      <c r="B40" s="208" t="s">
        <v>1123</v>
      </c>
      <c r="D40" s="207"/>
      <c r="E40" s="4"/>
    </row>
    <row r="41" spans="1:5" x14ac:dyDescent="0.2">
      <c r="A41" s="207"/>
      <c r="B41" s="208" t="s">
        <v>328</v>
      </c>
      <c r="D41" s="207"/>
      <c r="E41" s="4"/>
    </row>
    <row r="42" spans="1:5" x14ac:dyDescent="0.2">
      <c r="A42" s="207"/>
      <c r="B42" s="208" t="s">
        <v>3143</v>
      </c>
      <c r="D42" s="207"/>
      <c r="E42" s="4"/>
    </row>
    <row r="43" spans="1:5" x14ac:dyDescent="0.2">
      <c r="A43" s="207"/>
      <c r="B43" s="208" t="s">
        <v>60</v>
      </c>
      <c r="D43" s="207"/>
      <c r="E43" s="3"/>
    </row>
    <row r="44" spans="1:5" x14ac:dyDescent="0.2">
      <c r="A44" s="207"/>
      <c r="B44" s="208" t="s">
        <v>1008</v>
      </c>
      <c r="D44" s="207"/>
      <c r="E44" s="3"/>
    </row>
    <row r="45" spans="1:5" x14ac:dyDescent="0.2">
      <c r="A45" s="207"/>
      <c r="B45" s="208" t="s">
        <v>33</v>
      </c>
      <c r="D45" s="207"/>
      <c r="E45" s="3"/>
    </row>
    <row r="46" spans="1:5" x14ac:dyDescent="0.2">
      <c r="A46" s="207"/>
      <c r="B46" s="208" t="s">
        <v>861</v>
      </c>
      <c r="D46" s="207"/>
      <c r="E46" s="3"/>
    </row>
    <row r="47" spans="1:5" x14ac:dyDescent="0.2">
      <c r="A47" s="207"/>
      <c r="B47" s="208" t="s">
        <v>855</v>
      </c>
      <c r="D47" s="207"/>
      <c r="E47" s="3"/>
    </row>
    <row r="48" spans="1:5" x14ac:dyDescent="0.2">
      <c r="A48" s="207"/>
      <c r="B48" s="208" t="s">
        <v>1018</v>
      </c>
      <c r="D48" s="207"/>
      <c r="E48" s="3"/>
    </row>
    <row r="49" spans="1:5" x14ac:dyDescent="0.2">
      <c r="A49" s="207"/>
      <c r="B49" s="208" t="s">
        <v>3149</v>
      </c>
      <c r="D49" s="207"/>
      <c r="E49" s="3"/>
    </row>
    <row r="50" spans="1:5" x14ac:dyDescent="0.2">
      <c r="A50" s="207"/>
      <c r="B50" s="208" t="s">
        <v>3150</v>
      </c>
      <c r="D50" s="207"/>
      <c r="E50" s="3"/>
    </row>
    <row r="51" spans="1:5" x14ac:dyDescent="0.2">
      <c r="A51" s="207"/>
      <c r="B51" s="208" t="s">
        <v>3151</v>
      </c>
      <c r="D51" s="207"/>
      <c r="E51" s="3"/>
    </row>
    <row r="52" spans="1:5" x14ac:dyDescent="0.2">
      <c r="A52" s="207"/>
      <c r="B52" s="208" t="s">
        <v>3152</v>
      </c>
      <c r="D52" s="207"/>
      <c r="E52" s="3"/>
    </row>
    <row r="53" spans="1:5" x14ac:dyDescent="0.2">
      <c r="A53" s="207"/>
      <c r="B53" s="208" t="s">
        <v>3153</v>
      </c>
      <c r="D53" s="207"/>
      <c r="E53" s="3"/>
    </row>
    <row r="54" spans="1:5" x14ac:dyDescent="0.2">
      <c r="A54" s="207"/>
      <c r="B54" s="208" t="s">
        <v>3154</v>
      </c>
      <c r="D54" s="207"/>
      <c r="E54" s="3"/>
    </row>
    <row r="55" spans="1:5" x14ac:dyDescent="0.2">
      <c r="A55" s="207"/>
      <c r="B55" s="208" t="s">
        <v>3155</v>
      </c>
      <c r="D55" s="207"/>
      <c r="E55" s="3"/>
    </row>
    <row r="56" spans="1:5" x14ac:dyDescent="0.2">
      <c r="A56" s="207"/>
      <c r="B56" s="208" t="s">
        <v>3156</v>
      </c>
      <c r="D56" s="207"/>
      <c r="E56" s="3"/>
    </row>
    <row r="57" spans="1:5" x14ac:dyDescent="0.2">
      <c r="A57" s="207"/>
      <c r="B57" s="208" t="s">
        <v>3157</v>
      </c>
      <c r="D57" s="207"/>
      <c r="E57" s="3"/>
    </row>
    <row r="58" spans="1:5" x14ac:dyDescent="0.2">
      <c r="A58" s="207"/>
      <c r="B58" s="208" t="s">
        <v>3158</v>
      </c>
      <c r="D58" s="207"/>
      <c r="E58" s="3"/>
    </row>
    <row r="59" spans="1:5" x14ac:dyDescent="0.2">
      <c r="A59" s="207"/>
      <c r="B59" s="208" t="s">
        <v>3159</v>
      </c>
      <c r="D59" s="207"/>
      <c r="E59" s="3"/>
    </row>
    <row r="60" spans="1:5" x14ac:dyDescent="0.2">
      <c r="A60" s="207"/>
      <c r="B60" s="208" t="s">
        <v>3160</v>
      </c>
      <c r="D60" s="207"/>
      <c r="E60" s="3"/>
    </row>
    <row r="61" spans="1:5" x14ac:dyDescent="0.2">
      <c r="A61" s="207"/>
      <c r="B61" s="208" t="s">
        <v>3161</v>
      </c>
      <c r="D61" s="207"/>
      <c r="E61" s="3"/>
    </row>
    <row r="62" spans="1:5" x14ac:dyDescent="0.2">
      <c r="A62" s="207"/>
      <c r="B62" s="208" t="s">
        <v>3162</v>
      </c>
      <c r="D62" s="207"/>
      <c r="E62" s="208"/>
    </row>
    <row r="63" spans="1:5" x14ac:dyDescent="0.2">
      <c r="A63" s="207"/>
      <c r="B63" s="208" t="s">
        <v>3163</v>
      </c>
      <c r="D63" s="207"/>
      <c r="E63" s="208"/>
    </row>
    <row r="64" spans="1:5" x14ac:dyDescent="0.2">
      <c r="A64" s="207"/>
      <c r="B64" s="208" t="s">
        <v>3164</v>
      </c>
      <c r="D64" s="215"/>
      <c r="E64" s="113"/>
    </row>
    <row r="65" spans="1:5" x14ac:dyDescent="0.2">
      <c r="A65" s="207"/>
      <c r="B65" s="208" t="s">
        <v>3165</v>
      </c>
      <c r="D65" s="215"/>
      <c r="E65" s="113"/>
    </row>
    <row r="66" spans="1:5" x14ac:dyDescent="0.2">
      <c r="A66" s="207"/>
      <c r="B66" s="208" t="s">
        <v>3166</v>
      </c>
      <c r="D66" s="215"/>
      <c r="E66" s="11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workbookViewId="0">
      <selection activeCell="B6" sqref="B6:C21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2859</v>
      </c>
      <c r="O2" s="310"/>
    </row>
    <row r="3" spans="1:44" ht="17.25" thickBot="1" x14ac:dyDescent="0.4">
      <c r="N3" s="313" t="s">
        <v>2860</v>
      </c>
      <c r="O3" s="312"/>
    </row>
    <row r="5" spans="1:44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4" s="43" customFormat="1" ht="18" customHeight="1" x14ac:dyDescent="0.35">
      <c r="A6" s="65">
        <v>1</v>
      </c>
      <c r="B6" s="46" t="s">
        <v>127</v>
      </c>
      <c r="C6" s="46" t="s">
        <v>366</v>
      </c>
      <c r="D6" s="136" t="s">
        <v>1589</v>
      </c>
      <c r="E6" s="64" t="s">
        <v>334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213">
        <f>LOOKUP(Z6-Paramètres!$E$1,Paramètres!$A$1:$A$20)</f>
        <v>-17</v>
      </c>
      <c r="H6" s="213" t="str">
        <f>LOOKUP(G6,Paramètres!$A$1:$B$20)</f>
        <v>J2</v>
      </c>
      <c r="I6" s="209">
        <f t="shared" ref="I6:I21" si="0">INT(J6/100)</f>
        <v>15</v>
      </c>
      <c r="J6" s="116">
        <v>1551</v>
      </c>
      <c r="K6" s="38" t="s">
        <v>676</v>
      </c>
      <c r="L6" s="38"/>
      <c r="M6" s="38"/>
      <c r="N6" s="38"/>
      <c r="O6" s="239" t="str">
        <f t="shared" ref="O6:O21" si="1">IF(X6&gt;0,CONCATENATE(W6,INT(X6/POWER(10,INT(LOG10(X6)/2)*2)),CHAR(73-INT(LOG10(X6)/2))),W6)</f>
        <v>7C</v>
      </c>
      <c r="P6" s="193">
        <f t="shared" ref="P6:P21" si="2">POWER(10,(73-CODE(IF(OR(K6=0,K6="",K6="Ni"),"Z",RIGHT(UPPER(K6)))))*2)*IF(OR(K6=0,K6="",K6="Ni"),0,VALUE(LEFT(K6,LEN(K6)-1)))</f>
        <v>7000000000000</v>
      </c>
      <c r="Q6" s="193">
        <f t="shared" ref="Q6:Q21" si="3">POWER(10,(73-CODE(IF(OR(L6=0,L6="",L6="Ni"),"Z",RIGHT(UPPER(L6)))))*2)*IF(OR(L6=0,L6="",L6="Ni"),0,VALUE(LEFT(L6,LEN(L6)-1)))</f>
        <v>0</v>
      </c>
      <c r="R6" s="193">
        <f t="shared" ref="R6:R21" si="4">POWER(10,(73-CODE(IF(OR(M6=0,M6="",M6="Ni"),"Z",RIGHT(UPPER(M6)))))*2)*IF(OR(M6=0,M6="",M6="Ni"),0,VALUE(LEFT(M6,LEN(M6)-1)))</f>
        <v>0</v>
      </c>
      <c r="S6" s="193">
        <f t="shared" ref="S6:S21" si="5">POWER(10,(73-CODE(IF(OR(N6=0,N6="",N6="Ni"),"Z",RIGHT(UPPER(N6)))))*2)*IF(OR(N6=0,N6="",N6="Ni"),0,VALUE(LEFT(N6,LEN(N6)-1)))</f>
        <v>0</v>
      </c>
      <c r="T6" s="193">
        <f t="shared" ref="T6:T21" si="6">P6+Q6+R6+S6</f>
        <v>7000000000000</v>
      </c>
      <c r="U6" s="194" t="str">
        <f t="shared" ref="U6:U21" si="7">IF(T6&gt;0,CONCATENATE(INT(T6/POWER(10,INT(MIN(LOG10(T6),16)/2)*2)),CHAR(73-INT(MIN(LOG10(T6),16)/2))),"0")</f>
        <v>7C</v>
      </c>
      <c r="V6" s="195">
        <f t="shared" ref="V6:V21" si="8">IF(T6&gt;0,T6-INT(T6/POWER(10,INT(MIN(LOG10(T6),16)/2)*2))*POWER(10,INT(MIN(LOG10(T6),16)/2)*2),0)</f>
        <v>0</v>
      </c>
      <c r="W6" s="194" t="str">
        <f t="shared" ref="W6:W21" si="9">IF(V6&gt;0,CONCATENATE(U6,INT(V6/POWER(10,INT(LOG10(V6)/2)*2)),CHAR(73-INT(LOG10(V6)/2))),U6)</f>
        <v>7C</v>
      </c>
      <c r="X6" s="195">
        <f t="shared" ref="X6:X21" si="10">IF(V6&gt;0,V6-INT(V6/POWER(10,INT(LOG10(V6)/2)*2))*POWER(10,INT(LOG10(V6)/2)*2),0)</f>
        <v>0</v>
      </c>
      <c r="Y6" s="38" t="str">
        <f ca="1">LOOKUP(G6,Paramètres!$A$1:$A$20,Paramètres!$C$1:$C$21)</f>
        <v>-18</v>
      </c>
      <c r="Z6" s="25">
        <v>1999</v>
      </c>
      <c r="AA6" s="186" t="s">
        <v>1156</v>
      </c>
      <c r="AB6" s="17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43" customFormat="1" ht="18" customHeight="1" x14ac:dyDescent="0.35">
      <c r="A7" s="65">
        <v>2</v>
      </c>
      <c r="B7" s="46" t="s">
        <v>26</v>
      </c>
      <c r="C7" s="46" t="s">
        <v>381</v>
      </c>
      <c r="D7" s="136" t="s">
        <v>1584</v>
      </c>
      <c r="E7" s="64" t="s">
        <v>334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213">
        <f>LOOKUP(Z7-Paramètres!$E$1,Paramètres!$A$1:$A$20)</f>
        <v>-16</v>
      </c>
      <c r="H7" s="213" t="str">
        <f>LOOKUP(G7,Paramètres!$A$1:$B$20)</f>
        <v>J1</v>
      </c>
      <c r="I7" s="209">
        <f t="shared" si="0"/>
        <v>15</v>
      </c>
      <c r="J7" s="116">
        <v>1561</v>
      </c>
      <c r="K7" s="52" t="s">
        <v>209</v>
      </c>
      <c r="L7" s="52"/>
      <c r="M7" s="38"/>
      <c r="N7" s="52"/>
      <c r="O7" s="239" t="str">
        <f t="shared" si="1"/>
        <v>80D</v>
      </c>
      <c r="P7" s="193">
        <f t="shared" si="2"/>
        <v>800000000000</v>
      </c>
      <c r="Q7" s="193">
        <f t="shared" si="3"/>
        <v>0</v>
      </c>
      <c r="R7" s="193">
        <f t="shared" si="4"/>
        <v>0</v>
      </c>
      <c r="S7" s="193">
        <f t="shared" si="5"/>
        <v>0</v>
      </c>
      <c r="T7" s="193">
        <f t="shared" si="6"/>
        <v>800000000000</v>
      </c>
      <c r="U7" s="194" t="str">
        <f t="shared" si="7"/>
        <v>80D</v>
      </c>
      <c r="V7" s="195">
        <f t="shared" si="8"/>
        <v>0</v>
      </c>
      <c r="W7" s="194" t="str">
        <f t="shared" si="9"/>
        <v>80D</v>
      </c>
      <c r="X7" s="195">
        <f t="shared" si="10"/>
        <v>0</v>
      </c>
      <c r="Y7" s="38" t="str">
        <f ca="1">LOOKUP(G7,Paramètres!$A$1:$A$20,Paramètres!$C$1:$C$21)</f>
        <v>-18</v>
      </c>
      <c r="Z7" s="25">
        <v>2000</v>
      </c>
      <c r="AA7" s="186" t="s">
        <v>1156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43" customFormat="1" ht="18" customHeight="1" x14ac:dyDescent="0.35">
      <c r="A8" s="65">
        <v>3</v>
      </c>
      <c r="B8" s="167" t="s">
        <v>360</v>
      </c>
      <c r="C8" s="46" t="s">
        <v>359</v>
      </c>
      <c r="D8" s="136" t="s">
        <v>1570</v>
      </c>
      <c r="E8" s="64" t="s">
        <v>334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213">
        <f>LOOKUP(Z8-Paramètres!$E$1,Paramètres!$A$1:$A$20)</f>
        <v>-18</v>
      </c>
      <c r="H8" s="213" t="str">
        <f>LOOKUP(G8,Paramètres!$A$1:$B$20)</f>
        <v>J3</v>
      </c>
      <c r="I8" s="209">
        <f t="shared" si="0"/>
        <v>15</v>
      </c>
      <c r="J8" s="116">
        <v>1519</v>
      </c>
      <c r="K8" s="52" t="s">
        <v>350</v>
      </c>
      <c r="L8" s="52"/>
      <c r="M8" s="52"/>
      <c r="N8" s="52"/>
      <c r="O8" s="239" t="str">
        <f t="shared" si="1"/>
        <v>65D</v>
      </c>
      <c r="P8" s="193">
        <f t="shared" si="2"/>
        <v>650000000000</v>
      </c>
      <c r="Q8" s="193">
        <f t="shared" si="3"/>
        <v>0</v>
      </c>
      <c r="R8" s="193">
        <f t="shared" si="4"/>
        <v>0</v>
      </c>
      <c r="S8" s="193">
        <f t="shared" si="5"/>
        <v>0</v>
      </c>
      <c r="T8" s="193">
        <f t="shared" si="6"/>
        <v>650000000000</v>
      </c>
      <c r="U8" s="194" t="str">
        <f t="shared" si="7"/>
        <v>65D</v>
      </c>
      <c r="V8" s="195">
        <f t="shared" si="8"/>
        <v>0</v>
      </c>
      <c r="W8" s="194" t="str">
        <f t="shared" si="9"/>
        <v>65D</v>
      </c>
      <c r="X8" s="195">
        <f t="shared" si="10"/>
        <v>0</v>
      </c>
      <c r="Y8" s="38" t="str">
        <f ca="1">LOOKUP(G8,Paramètres!$A$1:$A$20,Paramètres!$C$1:$C$21)</f>
        <v>-18</v>
      </c>
      <c r="Z8" s="25">
        <v>1998</v>
      </c>
      <c r="AA8" s="186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43" customFormat="1" ht="18" customHeight="1" x14ac:dyDescent="0.35">
      <c r="A9" s="65">
        <v>4</v>
      </c>
      <c r="B9" s="46" t="s">
        <v>30</v>
      </c>
      <c r="C9" s="46" t="s">
        <v>760</v>
      </c>
      <c r="D9" s="136" t="s">
        <v>1416</v>
      </c>
      <c r="E9" s="64" t="s">
        <v>864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213">
        <f>LOOKUP(Z9-Paramètres!$E$1,Paramètres!$A$1:$A$20)</f>
        <v>-16</v>
      </c>
      <c r="H9" s="213" t="str">
        <f>LOOKUP(G9,Paramètres!$A$1:$B$20)</f>
        <v>J1</v>
      </c>
      <c r="I9" s="209">
        <f t="shared" si="0"/>
        <v>12</v>
      </c>
      <c r="J9" s="116">
        <v>1277</v>
      </c>
      <c r="K9" s="38" t="s">
        <v>181</v>
      </c>
      <c r="L9" s="38"/>
      <c r="M9" s="52"/>
      <c r="N9" s="52"/>
      <c r="O9" s="239" t="str">
        <f t="shared" si="1"/>
        <v>50D</v>
      </c>
      <c r="P9" s="193">
        <f t="shared" si="2"/>
        <v>500000000000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500000000000</v>
      </c>
      <c r="U9" s="194" t="str">
        <f t="shared" si="7"/>
        <v>50D</v>
      </c>
      <c r="V9" s="195">
        <f t="shared" si="8"/>
        <v>0</v>
      </c>
      <c r="W9" s="194" t="str">
        <f t="shared" si="9"/>
        <v>50D</v>
      </c>
      <c r="X9" s="195">
        <f t="shared" si="10"/>
        <v>0</v>
      </c>
      <c r="Y9" s="38" t="str">
        <f ca="1">LOOKUP(G9,Paramètres!$A$1:$A$20,Paramètres!$C$1:$C$21)</f>
        <v>-18</v>
      </c>
      <c r="Z9" s="25">
        <v>2000</v>
      </c>
      <c r="AA9" s="186" t="s">
        <v>1156</v>
      </c>
      <c r="AB9" s="59"/>
    </row>
    <row r="10" spans="1:44" s="43" customFormat="1" ht="18" customHeight="1" x14ac:dyDescent="0.35">
      <c r="A10" s="65">
        <v>5</v>
      </c>
      <c r="B10" s="46" t="s">
        <v>472</v>
      </c>
      <c r="C10" s="46" t="s">
        <v>1108</v>
      </c>
      <c r="D10" s="136" t="s">
        <v>1401</v>
      </c>
      <c r="E10" s="64" t="s">
        <v>58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213">
        <f>LOOKUP(Z10-Paramètres!$E$1,Paramètres!$A$1:$A$20)</f>
        <v>-16</v>
      </c>
      <c r="H10" s="213" t="str">
        <f>LOOKUP(G10,Paramètres!$A$1:$B$20)</f>
        <v>J1</v>
      </c>
      <c r="I10" s="209">
        <f t="shared" si="0"/>
        <v>16</v>
      </c>
      <c r="J10" s="116">
        <v>1641</v>
      </c>
      <c r="K10" s="52" t="s">
        <v>186</v>
      </c>
      <c r="L10" s="52"/>
      <c r="M10" s="52"/>
      <c r="N10" s="52"/>
      <c r="O10" s="239" t="str">
        <f t="shared" si="1"/>
        <v>40D</v>
      </c>
      <c r="P10" s="193">
        <f t="shared" si="2"/>
        <v>400000000000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400000000000</v>
      </c>
      <c r="U10" s="194" t="str">
        <f t="shared" si="7"/>
        <v>40D</v>
      </c>
      <c r="V10" s="195">
        <f t="shared" si="8"/>
        <v>0</v>
      </c>
      <c r="W10" s="194" t="str">
        <f t="shared" si="9"/>
        <v>40D</v>
      </c>
      <c r="X10" s="195">
        <f t="shared" si="10"/>
        <v>0</v>
      </c>
      <c r="Y10" s="38" t="str">
        <f ca="1">LOOKUP(G10,Paramètres!$A$1:$A$20,Paramètres!$C$1:$C$21)</f>
        <v>-18</v>
      </c>
      <c r="Z10" s="25">
        <v>2000</v>
      </c>
      <c r="AA10" s="186" t="s">
        <v>1156</v>
      </c>
      <c r="AB10" s="59"/>
    </row>
    <row r="11" spans="1:44" s="43" customFormat="1" ht="18" customHeight="1" x14ac:dyDescent="0.35">
      <c r="A11" s="65">
        <v>6</v>
      </c>
      <c r="B11" s="46" t="s">
        <v>319</v>
      </c>
      <c r="C11" s="46" t="s">
        <v>966</v>
      </c>
      <c r="D11" s="136" t="s">
        <v>1288</v>
      </c>
      <c r="E11" s="64" t="s">
        <v>1009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213">
        <f>LOOKUP(Z11-Paramètres!$E$1,Paramètres!$A$1:$A$20)</f>
        <v>-17</v>
      </c>
      <c r="H11" s="213" t="str">
        <f>LOOKUP(G11,Paramètres!$A$1:$B$20)</f>
        <v>J2</v>
      </c>
      <c r="I11" s="209">
        <f t="shared" si="0"/>
        <v>11</v>
      </c>
      <c r="J11" s="116">
        <v>1197</v>
      </c>
      <c r="K11" s="52" t="s">
        <v>210</v>
      </c>
      <c r="L11" s="38"/>
      <c r="M11" s="38"/>
      <c r="N11" s="52"/>
      <c r="O11" s="239" t="str">
        <f t="shared" si="1"/>
        <v>35D</v>
      </c>
      <c r="P11" s="193">
        <f t="shared" si="2"/>
        <v>350000000000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350000000000</v>
      </c>
      <c r="U11" s="194" t="str">
        <f t="shared" si="7"/>
        <v>35D</v>
      </c>
      <c r="V11" s="195">
        <f t="shared" si="8"/>
        <v>0</v>
      </c>
      <c r="W11" s="194" t="str">
        <f t="shared" si="9"/>
        <v>35D</v>
      </c>
      <c r="X11" s="195">
        <f t="shared" si="10"/>
        <v>0</v>
      </c>
      <c r="Y11" s="38" t="str">
        <f ca="1">LOOKUP(G11,Paramètres!$A$1:$A$20,Paramètres!$C$1:$C$21)</f>
        <v>-18</v>
      </c>
      <c r="Z11" s="25">
        <v>1999</v>
      </c>
      <c r="AA11" s="186" t="s">
        <v>1156</v>
      </c>
      <c r="AB11" s="59"/>
    </row>
    <row r="12" spans="1:44" s="43" customFormat="1" ht="18" customHeight="1" x14ac:dyDescent="0.35">
      <c r="A12" s="65">
        <v>7</v>
      </c>
      <c r="B12" s="46" t="s">
        <v>460</v>
      </c>
      <c r="C12" s="46" t="s">
        <v>459</v>
      </c>
      <c r="D12" s="136" t="s">
        <v>1613</v>
      </c>
      <c r="E12" s="64" t="s">
        <v>58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213">
        <f>LOOKUP(Z12-Paramètres!$E$1,Paramètres!$A$1:$A$20)</f>
        <v>-17</v>
      </c>
      <c r="H12" s="213" t="str">
        <f>LOOKUP(G12,Paramètres!$A$1:$B$20)</f>
        <v>J2</v>
      </c>
      <c r="I12" s="209">
        <f t="shared" si="0"/>
        <v>14</v>
      </c>
      <c r="J12" s="116">
        <v>1479</v>
      </c>
      <c r="K12" s="38" t="s">
        <v>182</v>
      </c>
      <c r="L12" s="38"/>
      <c r="M12" s="38"/>
      <c r="N12" s="38"/>
      <c r="O12" s="239" t="str">
        <f t="shared" si="1"/>
        <v>30D</v>
      </c>
      <c r="P12" s="193">
        <f t="shared" si="2"/>
        <v>300000000000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300000000000</v>
      </c>
      <c r="U12" s="194" t="str">
        <f t="shared" si="7"/>
        <v>30D</v>
      </c>
      <c r="V12" s="195">
        <f t="shared" si="8"/>
        <v>0</v>
      </c>
      <c r="W12" s="194" t="str">
        <f t="shared" si="9"/>
        <v>30D</v>
      </c>
      <c r="X12" s="195">
        <f t="shared" si="10"/>
        <v>0</v>
      </c>
      <c r="Y12" s="38" t="str">
        <f ca="1">LOOKUP(G12,Paramètres!$A$1:$A$20,Paramètres!$C$1:$C$21)</f>
        <v>-18</v>
      </c>
      <c r="Z12" s="25">
        <v>1999</v>
      </c>
      <c r="AA12" s="186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ht="18" customHeight="1" x14ac:dyDescent="0.35">
      <c r="A13" s="65">
        <v>8</v>
      </c>
      <c r="B13" s="32" t="s">
        <v>23</v>
      </c>
      <c r="C13" s="32" t="s">
        <v>462</v>
      </c>
      <c r="D13" s="138" t="s">
        <v>1621</v>
      </c>
      <c r="E13" s="33" t="s">
        <v>56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213">
        <f>LOOKUP(Z13-Paramètres!$E$1,Paramètres!$A$1:$A$20)</f>
        <v>-18</v>
      </c>
      <c r="H13" s="213" t="str">
        <f>LOOKUP(G13,Paramètres!$A$1:$B$20)</f>
        <v>J3</v>
      </c>
      <c r="I13" s="209">
        <f t="shared" si="0"/>
        <v>11</v>
      </c>
      <c r="J13" s="116">
        <v>1111</v>
      </c>
      <c r="K13" s="25" t="s">
        <v>185</v>
      </c>
      <c r="L13" s="47"/>
      <c r="M13" s="47"/>
      <c r="N13" s="47"/>
      <c r="O13" s="239" t="str">
        <f t="shared" si="1"/>
        <v>25D</v>
      </c>
      <c r="P13" s="193">
        <f t="shared" si="2"/>
        <v>250000000000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250000000000</v>
      </c>
      <c r="U13" s="194" t="str">
        <f t="shared" si="7"/>
        <v>25D</v>
      </c>
      <c r="V13" s="195">
        <f t="shared" si="8"/>
        <v>0</v>
      </c>
      <c r="W13" s="194" t="str">
        <f t="shared" si="9"/>
        <v>25D</v>
      </c>
      <c r="X13" s="195">
        <f t="shared" si="10"/>
        <v>0</v>
      </c>
      <c r="Y13" s="38" t="str">
        <f ca="1">LOOKUP(G13,Paramètres!$A$1:$A$20,Paramètres!$C$1:$C$21)</f>
        <v>-18</v>
      </c>
      <c r="Z13" s="25">
        <v>1998</v>
      </c>
      <c r="AA13" s="186" t="s">
        <v>1156</v>
      </c>
      <c r="AB13" s="59"/>
    </row>
    <row r="14" spans="1:44" s="43" customFormat="1" ht="18" customHeight="1" x14ac:dyDescent="0.35">
      <c r="A14" s="65">
        <v>9</v>
      </c>
      <c r="B14" s="32" t="s">
        <v>120</v>
      </c>
      <c r="C14" s="32" t="s">
        <v>141</v>
      </c>
      <c r="D14" s="138" t="s">
        <v>1708</v>
      </c>
      <c r="E14" s="33" t="s">
        <v>1121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213">
        <f>LOOKUP(Z14-Paramètres!$E$1,Paramètres!$A$1:$A$20)</f>
        <v>-17</v>
      </c>
      <c r="H14" s="213" t="str">
        <f>LOOKUP(G14,Paramètres!$A$1:$B$20)</f>
        <v>J2</v>
      </c>
      <c r="I14" s="209">
        <f t="shared" si="0"/>
        <v>11</v>
      </c>
      <c r="J14" s="116">
        <v>1156</v>
      </c>
      <c r="K14" s="47" t="s">
        <v>211</v>
      </c>
      <c r="L14" s="47"/>
      <c r="M14" s="47"/>
      <c r="N14" s="47"/>
      <c r="O14" s="241" t="str">
        <f t="shared" si="1"/>
        <v>20D</v>
      </c>
      <c r="P14" s="193">
        <f t="shared" si="2"/>
        <v>200000000000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200000000000</v>
      </c>
      <c r="U14" s="194" t="str">
        <f t="shared" si="7"/>
        <v>20D</v>
      </c>
      <c r="V14" s="195">
        <f t="shared" si="8"/>
        <v>0</v>
      </c>
      <c r="W14" s="194" t="str">
        <f t="shared" si="9"/>
        <v>20D</v>
      </c>
      <c r="X14" s="195">
        <f t="shared" si="10"/>
        <v>0</v>
      </c>
      <c r="Y14" s="38" t="str">
        <f ca="1">LOOKUP(G14,Paramètres!$A$1:$A$20,Paramètres!$C$1:$C$21)</f>
        <v>-18</v>
      </c>
      <c r="Z14" s="25">
        <v>1999</v>
      </c>
      <c r="AA14" s="186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18" customHeight="1" x14ac:dyDescent="0.35">
      <c r="A15" s="65">
        <v>10</v>
      </c>
      <c r="B15" s="46" t="s">
        <v>35</v>
      </c>
      <c r="C15" s="46" t="s">
        <v>55</v>
      </c>
      <c r="D15" s="136" t="s">
        <v>1619</v>
      </c>
      <c r="E15" s="64" t="s">
        <v>56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213">
        <f>LOOKUP(Z15-Paramètres!$E$1,Paramètres!$A$1:$A$20)</f>
        <v>-18</v>
      </c>
      <c r="H15" s="213" t="str">
        <f>LOOKUP(G15,Paramètres!$A$1:$B$20)</f>
        <v>J3</v>
      </c>
      <c r="I15" s="209">
        <f t="shared" si="0"/>
        <v>9</v>
      </c>
      <c r="J15" s="116">
        <v>995</v>
      </c>
      <c r="K15" s="52" t="s">
        <v>183</v>
      </c>
      <c r="L15" s="38"/>
      <c r="M15" s="38"/>
      <c r="N15" s="38"/>
      <c r="O15" s="239" t="str">
        <f t="shared" si="1"/>
        <v>15D</v>
      </c>
      <c r="P15" s="193">
        <f t="shared" si="2"/>
        <v>150000000000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150000000000</v>
      </c>
      <c r="U15" s="194" t="str">
        <f t="shared" si="7"/>
        <v>15D</v>
      </c>
      <c r="V15" s="195">
        <f t="shared" si="8"/>
        <v>0</v>
      </c>
      <c r="W15" s="194" t="str">
        <f t="shared" si="9"/>
        <v>15D</v>
      </c>
      <c r="X15" s="195">
        <f t="shared" si="10"/>
        <v>0</v>
      </c>
      <c r="Y15" s="38" t="str">
        <f ca="1">LOOKUP(G15,Paramètres!$A$1:$A$20,Paramètres!$C$1:$C$21)</f>
        <v>-18</v>
      </c>
      <c r="Z15" s="25">
        <v>1998</v>
      </c>
      <c r="AA15" s="186" t="s">
        <v>1156</v>
      </c>
      <c r="AB15" s="59"/>
    </row>
    <row r="16" spans="1:44" s="43" customFormat="1" ht="18" customHeight="1" x14ac:dyDescent="0.35">
      <c r="A16" s="65">
        <v>11</v>
      </c>
      <c r="B16" s="32" t="s">
        <v>874</v>
      </c>
      <c r="C16" s="32" t="s">
        <v>914</v>
      </c>
      <c r="D16" s="138" t="s">
        <v>1287</v>
      </c>
      <c r="E16" s="33" t="s">
        <v>1014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213">
        <f>LOOKUP(Z16-Paramètres!$E$1,Paramètres!$A$1:$A$20)</f>
        <v>-17</v>
      </c>
      <c r="H16" s="213" t="str">
        <f>LOOKUP(G16,Paramètres!$A$1:$B$20)</f>
        <v>J2</v>
      </c>
      <c r="I16" s="209">
        <f t="shared" si="0"/>
        <v>13</v>
      </c>
      <c r="J16" s="116">
        <v>1317</v>
      </c>
      <c r="K16" s="25" t="s">
        <v>212</v>
      </c>
      <c r="L16" s="38"/>
      <c r="M16" s="38"/>
      <c r="N16" s="52"/>
      <c r="O16" s="239" t="str">
        <f t="shared" si="1"/>
        <v>10D</v>
      </c>
      <c r="P16" s="193">
        <f t="shared" si="2"/>
        <v>100000000000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100000000000</v>
      </c>
      <c r="U16" s="194" t="str">
        <f t="shared" si="7"/>
        <v>10D</v>
      </c>
      <c r="V16" s="195">
        <f t="shared" si="8"/>
        <v>0</v>
      </c>
      <c r="W16" s="194" t="str">
        <f t="shared" si="9"/>
        <v>10D</v>
      </c>
      <c r="X16" s="195">
        <f t="shared" si="10"/>
        <v>0</v>
      </c>
      <c r="Y16" s="38" t="str">
        <f ca="1">LOOKUP(G16,Paramètres!$A$1:$A$20,Paramètres!$C$1:$C$21)</f>
        <v>-18</v>
      </c>
      <c r="Z16" s="25">
        <v>1999</v>
      </c>
      <c r="AA16" s="186" t="s">
        <v>1156</v>
      </c>
      <c r="AB16" s="59"/>
    </row>
    <row r="17" spans="1:46" s="43" customFormat="1" ht="18" customHeight="1" x14ac:dyDescent="0.35">
      <c r="A17" s="65">
        <v>12</v>
      </c>
      <c r="B17" s="32" t="s">
        <v>831</v>
      </c>
      <c r="C17" s="32" t="s">
        <v>795</v>
      </c>
      <c r="D17" s="138" t="s">
        <v>1392</v>
      </c>
      <c r="E17" s="33" t="s">
        <v>843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213">
        <f>LOOKUP(Z17-Paramètres!$E$1,Paramètres!$A$1:$A$20)</f>
        <v>-17</v>
      </c>
      <c r="H17" s="213" t="str">
        <f>LOOKUP(G17,Paramètres!$A$1:$B$20)</f>
        <v>J2</v>
      </c>
      <c r="I17" s="209">
        <f t="shared" si="0"/>
        <v>9</v>
      </c>
      <c r="J17" s="116">
        <v>969</v>
      </c>
      <c r="K17" s="47" t="s">
        <v>213</v>
      </c>
      <c r="L17" s="38"/>
      <c r="M17" s="52"/>
      <c r="N17" s="52"/>
      <c r="O17" s="239" t="str">
        <f t="shared" si="1"/>
        <v>7D</v>
      </c>
      <c r="P17" s="193">
        <f t="shared" si="2"/>
        <v>70000000000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70000000000</v>
      </c>
      <c r="U17" s="194" t="str">
        <f t="shared" si="7"/>
        <v>7D</v>
      </c>
      <c r="V17" s="195">
        <f t="shared" si="8"/>
        <v>0</v>
      </c>
      <c r="W17" s="194" t="str">
        <f t="shared" si="9"/>
        <v>7D</v>
      </c>
      <c r="X17" s="195">
        <f t="shared" si="10"/>
        <v>0</v>
      </c>
      <c r="Y17" s="38" t="str">
        <f ca="1">LOOKUP(G17,Paramètres!$A$1:$A$20,Paramètres!$C$1:$C$21)</f>
        <v>-18</v>
      </c>
      <c r="Z17" s="25">
        <v>1999</v>
      </c>
      <c r="AA17" s="186" t="s">
        <v>1156</v>
      </c>
      <c r="AB17" s="59"/>
    </row>
    <row r="18" spans="1:46" s="43" customFormat="1" ht="18" customHeight="1" x14ac:dyDescent="0.35">
      <c r="A18" s="65">
        <v>13</v>
      </c>
      <c r="B18" s="32" t="s">
        <v>363</v>
      </c>
      <c r="C18" s="32" t="s">
        <v>362</v>
      </c>
      <c r="D18" s="138" t="s">
        <v>1565</v>
      </c>
      <c r="E18" s="33" t="s">
        <v>2984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213">
        <f>LOOKUP(Z18-Paramètres!$E$1,Paramètres!$A$1:$A$20)</f>
        <v>-17</v>
      </c>
      <c r="H18" s="213" t="str">
        <f>LOOKUP(G18,Paramètres!$A$1:$B$20)</f>
        <v>J2</v>
      </c>
      <c r="I18" s="209">
        <f t="shared" si="0"/>
        <v>11</v>
      </c>
      <c r="J18" s="116">
        <v>1199</v>
      </c>
      <c r="K18" s="47" t="s">
        <v>215</v>
      </c>
      <c r="L18" s="38"/>
      <c r="M18" s="38"/>
      <c r="N18" s="38"/>
      <c r="O18" s="239" t="str">
        <f t="shared" si="1"/>
        <v>1D</v>
      </c>
      <c r="P18" s="193">
        <f t="shared" si="2"/>
        <v>10000000000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10000000000</v>
      </c>
      <c r="U18" s="194" t="str">
        <f t="shared" si="7"/>
        <v>1D</v>
      </c>
      <c r="V18" s="195">
        <f t="shared" si="8"/>
        <v>0</v>
      </c>
      <c r="W18" s="194" t="str">
        <f t="shared" si="9"/>
        <v>1D</v>
      </c>
      <c r="X18" s="195">
        <f t="shared" si="10"/>
        <v>0</v>
      </c>
      <c r="Y18" s="38" t="str">
        <f ca="1">LOOKUP(G18,Paramètres!$A$1:$A$20,Paramètres!$C$1:$C$21)</f>
        <v>-18</v>
      </c>
      <c r="Z18" s="25">
        <v>1999</v>
      </c>
      <c r="AA18" s="186" t="s">
        <v>1156</v>
      </c>
      <c r="AB18" s="59"/>
    </row>
    <row r="19" spans="1:46" s="43" customFormat="1" ht="18" customHeight="1" x14ac:dyDescent="0.35">
      <c r="A19" s="65">
        <v>14</v>
      </c>
      <c r="B19" s="32" t="s">
        <v>319</v>
      </c>
      <c r="C19" s="32" t="s">
        <v>902</v>
      </c>
      <c r="D19" s="138" t="s">
        <v>1294</v>
      </c>
      <c r="E19" s="33" t="s">
        <v>1009</v>
      </c>
      <c r="F19" s="64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213">
        <f>LOOKUP(Z19-Paramètres!$E$1,Paramètres!$A$1:$A$20)</f>
        <v>-17</v>
      </c>
      <c r="H19" s="213" t="str">
        <f>LOOKUP(G19,Paramètres!$A$1:$B$20)</f>
        <v>J2</v>
      </c>
      <c r="I19" s="209">
        <f t="shared" si="0"/>
        <v>11</v>
      </c>
      <c r="J19" s="116">
        <v>1180</v>
      </c>
      <c r="K19" s="25" t="s">
        <v>215</v>
      </c>
      <c r="L19" s="38"/>
      <c r="M19" s="38"/>
      <c r="N19" s="52"/>
      <c r="O19" s="239" t="str">
        <f t="shared" si="1"/>
        <v>1D</v>
      </c>
      <c r="P19" s="193">
        <f t="shared" si="2"/>
        <v>10000000000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10000000000</v>
      </c>
      <c r="U19" s="194" t="str">
        <f t="shared" si="7"/>
        <v>1D</v>
      </c>
      <c r="V19" s="195">
        <f t="shared" si="8"/>
        <v>0</v>
      </c>
      <c r="W19" s="194" t="str">
        <f t="shared" si="9"/>
        <v>1D</v>
      </c>
      <c r="X19" s="195">
        <f t="shared" si="10"/>
        <v>0</v>
      </c>
      <c r="Y19" s="38" t="str">
        <f ca="1">LOOKUP(G19,Paramètres!$A$1:$A$20,Paramètres!$C$1:$C$21)</f>
        <v>-18</v>
      </c>
      <c r="Z19" s="25">
        <v>1999</v>
      </c>
      <c r="AA19" s="186" t="s">
        <v>1156</v>
      </c>
      <c r="AB19" s="59"/>
    </row>
    <row r="20" spans="1:46" s="43" customFormat="1" ht="18" customHeight="1" x14ac:dyDescent="0.35">
      <c r="A20" s="65">
        <v>15</v>
      </c>
      <c r="B20" s="46" t="s">
        <v>23</v>
      </c>
      <c r="C20" s="46" t="s">
        <v>470</v>
      </c>
      <c r="D20" s="136" t="s">
        <v>1650</v>
      </c>
      <c r="E20" s="64" t="s">
        <v>70</v>
      </c>
      <c r="F20" s="64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213">
        <f>LOOKUP(Z20-Paramètres!$E$1,Paramètres!$A$1:$A$20)</f>
        <v>-16</v>
      </c>
      <c r="H20" s="213" t="str">
        <f>LOOKUP(G20,Paramètres!$A$1:$B$20)</f>
        <v>J1</v>
      </c>
      <c r="I20" s="209">
        <f t="shared" si="0"/>
        <v>11</v>
      </c>
      <c r="J20" s="116">
        <v>1105</v>
      </c>
      <c r="K20" s="38" t="s">
        <v>215</v>
      </c>
      <c r="L20" s="38"/>
      <c r="M20" s="38"/>
      <c r="N20" s="38"/>
      <c r="O20" s="239" t="str">
        <f t="shared" si="1"/>
        <v>1D</v>
      </c>
      <c r="P20" s="193">
        <f t="shared" si="2"/>
        <v>10000000000</v>
      </c>
      <c r="Q20" s="193">
        <f t="shared" si="3"/>
        <v>0</v>
      </c>
      <c r="R20" s="193">
        <f t="shared" si="4"/>
        <v>0</v>
      </c>
      <c r="S20" s="193">
        <f t="shared" si="5"/>
        <v>0</v>
      </c>
      <c r="T20" s="193">
        <f t="shared" si="6"/>
        <v>10000000000</v>
      </c>
      <c r="U20" s="194" t="str">
        <f t="shared" si="7"/>
        <v>1D</v>
      </c>
      <c r="V20" s="195">
        <f t="shared" si="8"/>
        <v>0</v>
      </c>
      <c r="W20" s="194" t="str">
        <f t="shared" si="9"/>
        <v>1D</v>
      </c>
      <c r="X20" s="195">
        <f t="shared" si="10"/>
        <v>0</v>
      </c>
      <c r="Y20" s="38" t="str">
        <f ca="1">LOOKUP(G20,Paramètres!$A$1:$A$20,Paramètres!$C$1:$C$21)</f>
        <v>-18</v>
      </c>
      <c r="Z20" s="25">
        <v>2000</v>
      </c>
      <c r="AA20" s="186" t="s">
        <v>1156</v>
      </c>
      <c r="AB20" s="59"/>
    </row>
    <row r="21" spans="1:46" s="43" customFormat="1" ht="18" customHeight="1" x14ac:dyDescent="0.35">
      <c r="A21" s="65">
        <v>16</v>
      </c>
      <c r="B21" s="32" t="s">
        <v>138</v>
      </c>
      <c r="C21" s="32" t="s">
        <v>753</v>
      </c>
      <c r="D21" s="138" t="s">
        <v>1429</v>
      </c>
      <c r="E21" s="33" t="s">
        <v>843</v>
      </c>
      <c r="F21" s="64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209">
        <f>LOOKUP(Z21-Paramètres!$E$1,Paramètres!$A$1:$A$20)</f>
        <v>-17</v>
      </c>
      <c r="H21" s="209" t="str">
        <f>LOOKUP(G21,Paramètres!$A$1:$B$20)</f>
        <v>J2</v>
      </c>
      <c r="I21" s="209">
        <f t="shared" si="0"/>
        <v>9</v>
      </c>
      <c r="J21" s="116">
        <v>918</v>
      </c>
      <c r="K21" s="47" t="s">
        <v>215</v>
      </c>
      <c r="L21" s="47"/>
      <c r="M21" s="25"/>
      <c r="N21" s="25"/>
      <c r="O21" s="241" t="str">
        <f t="shared" si="1"/>
        <v>1D</v>
      </c>
      <c r="P21" s="193">
        <f t="shared" si="2"/>
        <v>10000000000</v>
      </c>
      <c r="Q21" s="193">
        <f t="shared" si="3"/>
        <v>0</v>
      </c>
      <c r="R21" s="193">
        <f t="shared" si="4"/>
        <v>0</v>
      </c>
      <c r="S21" s="193">
        <f t="shared" si="5"/>
        <v>0</v>
      </c>
      <c r="T21" s="193">
        <f t="shared" si="6"/>
        <v>10000000000</v>
      </c>
      <c r="U21" s="194" t="str">
        <f t="shared" si="7"/>
        <v>1D</v>
      </c>
      <c r="V21" s="195">
        <f t="shared" si="8"/>
        <v>0</v>
      </c>
      <c r="W21" s="194" t="str">
        <f t="shared" si="9"/>
        <v>1D</v>
      </c>
      <c r="X21" s="195">
        <f t="shared" si="10"/>
        <v>0</v>
      </c>
      <c r="Y21" s="38" t="str">
        <f ca="1">LOOKUP(G21,Paramètres!$A$1:$A$20,Paramètres!$C$1:$C$21)</f>
        <v>-18</v>
      </c>
      <c r="Z21" s="25">
        <v>1999</v>
      </c>
      <c r="AA21" s="186" t="s">
        <v>1156</v>
      </c>
      <c r="AB21" s="61"/>
    </row>
    <row r="23" spans="1:46" x14ac:dyDescent="0.35">
      <c r="B23" s="269" t="s">
        <v>3571</v>
      </c>
      <c r="C23" s="18"/>
      <c r="E23" s="19"/>
      <c r="AR23" s="21"/>
      <c r="AS23" s="21"/>
    </row>
    <row r="24" spans="1:46" s="43" customFormat="1" x14ac:dyDescent="0.35">
      <c r="A24" s="65" t="s">
        <v>3572</v>
      </c>
      <c r="B24" s="94" t="s">
        <v>123</v>
      </c>
      <c r="C24" s="32" t="s">
        <v>361</v>
      </c>
      <c r="D24" s="138" t="s">
        <v>1601</v>
      </c>
      <c r="E24" s="49" t="s">
        <v>327</v>
      </c>
      <c r="F24" s="97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7">
        <f>LOOKUP(Z24-Paramètres!$E$1,Paramètres!$A$1:$A$20)</f>
        <v>-17</v>
      </c>
      <c r="H24" s="37" t="str">
        <f>LOOKUP(G24,Paramètres!$A$1:$B$20)</f>
        <v>J2</v>
      </c>
      <c r="I24" s="37">
        <f t="shared" ref="I24:I26" si="11">INT(J24/100)</f>
        <v>9</v>
      </c>
      <c r="J24" s="116">
        <v>913</v>
      </c>
      <c r="K24" s="47" t="s">
        <v>184</v>
      </c>
      <c r="L24" s="47"/>
      <c r="M24" s="47"/>
      <c r="N24" s="38"/>
      <c r="O24" s="77" t="str">
        <f t="shared" ref="O24:O26" si="12">IF(X24&gt;0,CONCATENATE(W24,INT(X24/POWER(10,INT(LOG10(X24)/2)*2)),CHAR(73-INT(LOG10(X24)/2))),W24)</f>
        <v>5D</v>
      </c>
      <c r="P24" s="91">
        <f t="shared" ref="P24:S26" si="13">POWER(10,(73-CODE(IF(OR(K24=0,K24="",K24="Ni"),"Z",RIGHT(UPPER(K24)))))*2)*IF(OR(K24=0,K24="",K24="Ni"),0,VALUE(LEFT(K24,LEN(K24)-1)))</f>
        <v>50000000000</v>
      </c>
      <c r="Q24" s="91">
        <f t="shared" si="13"/>
        <v>0</v>
      </c>
      <c r="R24" s="91">
        <f t="shared" si="13"/>
        <v>0</v>
      </c>
      <c r="S24" s="91">
        <f t="shared" si="13"/>
        <v>0</v>
      </c>
      <c r="T24" s="91">
        <f t="shared" ref="T24:T26" si="14">P24+Q24+R24+S24</f>
        <v>50000000000</v>
      </c>
      <c r="U24" s="92" t="str">
        <f t="shared" ref="U24:U26" si="15">IF(T24&gt;0,CONCATENATE(INT(T24/POWER(10,INT(MIN(LOG10(T24),16)/2)*2)),CHAR(73-INT(MIN(LOG10(T24),16)/2))),"0")</f>
        <v>5D</v>
      </c>
      <c r="V24" s="93">
        <f t="shared" ref="V24:V26" si="16">IF(T24&gt;0,T24-INT(T24/POWER(10,INT(MIN(LOG10(T24),16)/2)*2))*POWER(10,INT(MIN(LOG10(T24),16)/2)*2),0)</f>
        <v>0</v>
      </c>
      <c r="W24" s="92" t="str">
        <f t="shared" ref="W24:W26" si="17">IF(V24&gt;0,CONCATENATE(U24,INT(V24/POWER(10,INT(LOG10(V24)/2)*2)),CHAR(73-INT(LOG10(V24)/2))),U24)</f>
        <v>5D</v>
      </c>
      <c r="X24" s="93">
        <f t="shared" ref="X24:X26" si="18">IF(V24&gt;0,V24-INT(V24/POWER(10,INT(LOG10(V24)/2)*2))*POWER(10,INT(LOG10(V24)/2)*2),0)</f>
        <v>0</v>
      </c>
      <c r="Y24" s="36" t="str">
        <f ca="1">LOOKUP(G24,Paramètres!$A$1:$A$20,Paramètres!$C$1:$C$21)</f>
        <v>-18</v>
      </c>
      <c r="Z24" s="25">
        <v>1999</v>
      </c>
      <c r="AA24" s="25" t="s">
        <v>1156</v>
      </c>
      <c r="AB24" s="178"/>
      <c r="AC24" s="18"/>
      <c r="AD24" s="42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43" customFormat="1" x14ac:dyDescent="0.35">
      <c r="A25" s="65" t="s">
        <v>3573</v>
      </c>
      <c r="B25" s="94" t="s">
        <v>127</v>
      </c>
      <c r="C25" s="32" t="s">
        <v>785</v>
      </c>
      <c r="D25" s="138" t="s">
        <v>1400</v>
      </c>
      <c r="E25" s="49" t="s">
        <v>841</v>
      </c>
      <c r="F25" s="97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7">
        <f>LOOKUP(Z25-Paramètres!$E$1,Paramètres!$A$1:$A$20)</f>
        <v>-17</v>
      </c>
      <c r="H25" s="37" t="str">
        <f>LOOKUP(G25,Paramètres!$A$1:$B$20)</f>
        <v>J2</v>
      </c>
      <c r="I25" s="37">
        <f t="shared" si="11"/>
        <v>8</v>
      </c>
      <c r="J25" s="116">
        <v>844</v>
      </c>
      <c r="K25" s="47" t="s">
        <v>214</v>
      </c>
      <c r="L25" s="47"/>
      <c r="M25" s="25"/>
      <c r="N25" s="52"/>
      <c r="O25" s="77" t="str">
        <f t="shared" si="12"/>
        <v>4D</v>
      </c>
      <c r="P25" s="91">
        <f t="shared" si="13"/>
        <v>40000000000</v>
      </c>
      <c r="Q25" s="91">
        <f t="shared" si="13"/>
        <v>0</v>
      </c>
      <c r="R25" s="91">
        <f t="shared" si="13"/>
        <v>0</v>
      </c>
      <c r="S25" s="91">
        <f t="shared" si="13"/>
        <v>0</v>
      </c>
      <c r="T25" s="91">
        <f t="shared" si="14"/>
        <v>40000000000</v>
      </c>
      <c r="U25" s="92" t="str">
        <f t="shared" si="15"/>
        <v>4D</v>
      </c>
      <c r="V25" s="93">
        <f t="shared" si="16"/>
        <v>0</v>
      </c>
      <c r="W25" s="92" t="str">
        <f t="shared" si="17"/>
        <v>4D</v>
      </c>
      <c r="X25" s="93">
        <f t="shared" si="18"/>
        <v>0</v>
      </c>
      <c r="Y25" s="36" t="str">
        <f ca="1">LOOKUP(G25,Paramètres!$A$1:$A$20,Paramètres!$C$1:$C$21)</f>
        <v>-18</v>
      </c>
      <c r="Z25" s="25">
        <v>1999</v>
      </c>
      <c r="AA25" s="25" t="s">
        <v>1156</v>
      </c>
      <c r="AB25" s="59"/>
      <c r="AC25" s="18"/>
      <c r="AD25" s="42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43" customFormat="1" x14ac:dyDescent="0.35">
      <c r="A26" s="65" t="s">
        <v>3574</v>
      </c>
      <c r="B26" s="94" t="s">
        <v>19</v>
      </c>
      <c r="C26" s="32" t="s">
        <v>950</v>
      </c>
      <c r="D26" s="138" t="s">
        <v>1322</v>
      </c>
      <c r="E26" s="33" t="s">
        <v>1017</v>
      </c>
      <c r="F26" s="9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7">
        <f>LOOKUP(Z26-Paramètres!$E$1,Paramètres!$A$1:$A$20)</f>
        <v>-17</v>
      </c>
      <c r="H26" s="37" t="str">
        <f>LOOKUP(G26,Paramètres!$A$1:$B$20)</f>
        <v>J2</v>
      </c>
      <c r="I26" s="37">
        <f t="shared" si="11"/>
        <v>6</v>
      </c>
      <c r="J26" s="116">
        <v>663</v>
      </c>
      <c r="K26" s="25" t="s">
        <v>99</v>
      </c>
      <c r="L26" s="47"/>
      <c r="M26" s="47"/>
      <c r="N26" s="25"/>
      <c r="O26" s="88" t="str">
        <f t="shared" si="12"/>
        <v>3D</v>
      </c>
      <c r="P26" s="56">
        <f t="shared" si="13"/>
        <v>30000000000</v>
      </c>
      <c r="Q26" s="56">
        <f t="shared" si="13"/>
        <v>0</v>
      </c>
      <c r="R26" s="56">
        <f t="shared" si="13"/>
        <v>0</v>
      </c>
      <c r="S26" s="56">
        <f t="shared" si="13"/>
        <v>0</v>
      </c>
      <c r="T26" s="56">
        <f t="shared" si="14"/>
        <v>30000000000</v>
      </c>
      <c r="U26" s="57" t="str">
        <f t="shared" si="15"/>
        <v>3D</v>
      </c>
      <c r="V26" s="58">
        <f t="shared" si="16"/>
        <v>0</v>
      </c>
      <c r="W26" s="57" t="str">
        <f t="shared" si="17"/>
        <v>3D</v>
      </c>
      <c r="X26" s="58">
        <f t="shared" si="18"/>
        <v>0</v>
      </c>
      <c r="Y26" s="37" t="str">
        <f ca="1">LOOKUP(G26,Paramètres!$A$1:$A$20,Paramètres!$C$1:$C$21)</f>
        <v>-18</v>
      </c>
      <c r="Z26" s="25">
        <v>1999</v>
      </c>
      <c r="AA26" s="25" t="s">
        <v>1156</v>
      </c>
      <c r="AB26" s="61"/>
      <c r="AC26" s="18"/>
      <c r="AD26" s="42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G29" sqref="AG29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8"/>
  <sheetViews>
    <sheetView workbookViewId="0">
      <selection activeCell="AG28" sqref="AG2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2859</v>
      </c>
      <c r="O2" s="310"/>
    </row>
    <row r="3" spans="1:44" ht="17.25" thickBot="1" x14ac:dyDescent="0.4">
      <c r="N3" s="313" t="s">
        <v>2904</v>
      </c>
      <c r="O3" s="312"/>
    </row>
    <row r="5" spans="1:44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4" s="72" customFormat="1" ht="18" customHeight="1" x14ac:dyDescent="0.35">
      <c r="A6" s="65">
        <v>1</v>
      </c>
      <c r="B6" s="32" t="s">
        <v>877</v>
      </c>
      <c r="C6" s="32" t="s">
        <v>920</v>
      </c>
      <c r="D6" s="138" t="s">
        <v>1531</v>
      </c>
      <c r="E6" s="33" t="s">
        <v>1014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Franche-Comté</v>
      </c>
      <c r="G6" s="213">
        <f>LOOKUP(Z6-Paramètres!$E$1,Paramètres!$A$1:$A$20)</f>
        <v>-15</v>
      </c>
      <c r="H6" s="213" t="str">
        <f>LOOKUP(G6,Paramètres!$A$1:$B$20)</f>
        <v>C2</v>
      </c>
      <c r="I6" s="209">
        <f t="shared" ref="I6:I14" si="0">INT(J6/100)</f>
        <v>9</v>
      </c>
      <c r="J6" s="116">
        <v>920</v>
      </c>
      <c r="K6" s="25" t="s">
        <v>187</v>
      </c>
      <c r="L6" s="47"/>
      <c r="M6" s="47"/>
      <c r="N6" s="25"/>
      <c r="O6" s="239" t="str">
        <f t="shared" ref="O6:O14" si="1">IF(X6&gt;0,CONCATENATE(W6,INT(X6/POWER(10,INT(LOG10(X6)/2)*2)),CHAR(73-INT(LOG10(X6)/2))),W6)</f>
        <v>80E</v>
      </c>
      <c r="P6" s="193">
        <f t="shared" ref="P6:P14" si="2">POWER(10,(73-CODE(IF(OR(K6=0,K6="",K6="Ni"),"Z",RIGHT(UPPER(K6)))))*2)*IF(OR(K6=0,K6="",K6="Ni"),0,VALUE(LEFT(K6,LEN(K6)-1)))</f>
        <v>8000000000</v>
      </c>
      <c r="Q6" s="193">
        <f t="shared" ref="Q6:Q14" si="3">POWER(10,(73-CODE(IF(OR(L6=0,L6="",L6="Ni"),"Z",RIGHT(UPPER(L6)))))*2)*IF(OR(L6=0,L6="",L6="Ni"),0,VALUE(LEFT(L6,LEN(L6)-1)))</f>
        <v>0</v>
      </c>
      <c r="R6" s="193">
        <f t="shared" ref="R6:R14" si="4">POWER(10,(73-CODE(IF(OR(M6=0,M6="",M6="Ni"),"Z",RIGHT(UPPER(M6)))))*2)*IF(OR(M6=0,M6="",M6="Ni"),0,VALUE(LEFT(M6,LEN(M6)-1)))</f>
        <v>0</v>
      </c>
      <c r="S6" s="193">
        <f t="shared" ref="S6:S14" si="5">POWER(10,(73-CODE(IF(OR(N6=0,N6="",N6="Ni"),"Z",RIGHT(UPPER(N6)))))*2)*IF(OR(N6=0,N6="",N6="Ni"),0,VALUE(LEFT(N6,LEN(N6)-1)))</f>
        <v>0</v>
      </c>
      <c r="T6" s="193">
        <f t="shared" ref="T6:T14" si="6">P6+Q6+R6+S6</f>
        <v>8000000000</v>
      </c>
      <c r="U6" s="194" t="str">
        <f t="shared" ref="U6:U14" si="7">IF(T6&gt;0,CONCATENATE(INT(T6/POWER(10,INT(MIN(LOG10(T6),16)/2)*2)),CHAR(73-INT(MIN(LOG10(T6),16)/2))),"0")</f>
        <v>80E</v>
      </c>
      <c r="V6" s="195">
        <f t="shared" ref="V6:V14" si="8">IF(T6&gt;0,T6-INT(T6/POWER(10,INT(MIN(LOG10(T6),16)/2)*2))*POWER(10,INT(MIN(LOG10(T6),16)/2)*2),0)</f>
        <v>0</v>
      </c>
      <c r="W6" s="194" t="str">
        <f t="shared" ref="W6:W14" si="9">IF(V6&gt;0,CONCATENATE(U6,INT(V6/POWER(10,INT(LOG10(V6)/2)*2)),CHAR(73-INT(LOG10(V6)/2))),U6)</f>
        <v>80E</v>
      </c>
      <c r="X6" s="195">
        <f t="shared" ref="X6:X14" si="10">IF(V6&gt;0,V6-INT(V6/POWER(10,INT(LOG10(V6)/2)*2))*POWER(10,INT(LOG10(V6)/2)*2),0)</f>
        <v>0</v>
      </c>
      <c r="Y6" s="38" t="str">
        <f ca="1">LOOKUP(G6,Paramètres!$A$1:$A$20,Paramètres!$C$1:$C$21)</f>
        <v>-15</v>
      </c>
      <c r="Z6" s="25">
        <v>2001</v>
      </c>
      <c r="AA6" s="25" t="s">
        <v>1156</v>
      </c>
      <c r="AB6" s="17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s="43" customFormat="1" ht="18" customHeight="1" x14ac:dyDescent="0.35">
      <c r="A7" s="65">
        <v>2</v>
      </c>
      <c r="B7" s="32" t="s">
        <v>826</v>
      </c>
      <c r="C7" s="32" t="s">
        <v>779</v>
      </c>
      <c r="D7" s="138" t="s">
        <v>1393</v>
      </c>
      <c r="E7" s="33" t="s">
        <v>864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213">
        <f>LOOKUP(Z7-Paramètres!$E$1,Paramètres!$A$1:$A$20)</f>
        <v>-14</v>
      </c>
      <c r="H7" s="213" t="str">
        <f>LOOKUP(G7,Paramètres!$A$1:$B$20)</f>
        <v>C1</v>
      </c>
      <c r="I7" s="209">
        <f t="shared" si="0"/>
        <v>11</v>
      </c>
      <c r="J7" s="116">
        <v>1143</v>
      </c>
      <c r="K7" s="47" t="s">
        <v>216</v>
      </c>
      <c r="L7" s="47"/>
      <c r="M7" s="25"/>
      <c r="N7" s="25"/>
      <c r="O7" s="239" t="str">
        <f t="shared" si="1"/>
        <v>65E</v>
      </c>
      <c r="P7" s="193">
        <f t="shared" si="2"/>
        <v>6500000000</v>
      </c>
      <c r="Q7" s="193">
        <f t="shared" si="3"/>
        <v>0</v>
      </c>
      <c r="R7" s="193">
        <f t="shared" si="4"/>
        <v>0</v>
      </c>
      <c r="S7" s="193">
        <f t="shared" si="5"/>
        <v>0</v>
      </c>
      <c r="T7" s="193">
        <f t="shared" si="6"/>
        <v>6500000000</v>
      </c>
      <c r="U7" s="194" t="str">
        <f t="shared" si="7"/>
        <v>65E</v>
      </c>
      <c r="V7" s="195">
        <f t="shared" si="8"/>
        <v>0</v>
      </c>
      <c r="W7" s="194" t="str">
        <f t="shared" si="9"/>
        <v>65E</v>
      </c>
      <c r="X7" s="195">
        <f t="shared" si="10"/>
        <v>0</v>
      </c>
      <c r="Y7" s="38" t="str">
        <f ca="1">LOOKUP(G7,Paramètres!$A$1:$A$20,Paramètres!$C$1:$C$21)</f>
        <v>-15</v>
      </c>
      <c r="Z7" s="25">
        <v>2002</v>
      </c>
      <c r="AA7" s="25" t="s">
        <v>1156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s="43" customFormat="1" ht="18" customHeight="1" x14ac:dyDescent="0.35">
      <c r="A8" s="65">
        <v>3</v>
      </c>
      <c r="B8" s="32" t="s">
        <v>13</v>
      </c>
      <c r="C8" s="32" t="s">
        <v>702</v>
      </c>
      <c r="D8" s="138" t="s">
        <v>1495</v>
      </c>
      <c r="E8" s="33" t="s">
        <v>692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213">
        <f>LOOKUP(Z8-Paramètres!$E$1,Paramètres!$A$1:$A$20)</f>
        <v>-14</v>
      </c>
      <c r="H8" s="213" t="str">
        <f>LOOKUP(G8,Paramètres!$A$1:$B$20)</f>
        <v>C1</v>
      </c>
      <c r="I8" s="209">
        <f t="shared" si="0"/>
        <v>9</v>
      </c>
      <c r="J8" s="116">
        <v>904</v>
      </c>
      <c r="K8" s="25" t="s">
        <v>190</v>
      </c>
      <c r="L8" s="25"/>
      <c r="M8" s="25"/>
      <c r="N8" s="25"/>
      <c r="O8" s="239" t="str">
        <f t="shared" si="1"/>
        <v>50E</v>
      </c>
      <c r="P8" s="193">
        <f t="shared" si="2"/>
        <v>5000000000</v>
      </c>
      <c r="Q8" s="193">
        <f t="shared" si="3"/>
        <v>0</v>
      </c>
      <c r="R8" s="193">
        <f t="shared" si="4"/>
        <v>0</v>
      </c>
      <c r="S8" s="193">
        <f t="shared" si="5"/>
        <v>0</v>
      </c>
      <c r="T8" s="193">
        <f t="shared" si="6"/>
        <v>5000000000</v>
      </c>
      <c r="U8" s="194" t="str">
        <f t="shared" si="7"/>
        <v>50E</v>
      </c>
      <c r="V8" s="195">
        <f t="shared" si="8"/>
        <v>0</v>
      </c>
      <c r="W8" s="194" t="str">
        <f t="shared" si="9"/>
        <v>50E</v>
      </c>
      <c r="X8" s="195">
        <f t="shared" si="10"/>
        <v>0</v>
      </c>
      <c r="Y8" s="38" t="str">
        <f ca="1">LOOKUP(G8,Paramètres!$A$1:$A$20,Paramètres!$C$1:$C$21)</f>
        <v>-15</v>
      </c>
      <c r="Z8" s="25">
        <v>2002</v>
      </c>
      <c r="AA8" s="25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43" customFormat="1" ht="18" customHeight="1" x14ac:dyDescent="0.35">
      <c r="A9" s="65">
        <v>4</v>
      </c>
      <c r="B9" s="32" t="s">
        <v>373</v>
      </c>
      <c r="C9" s="32" t="s">
        <v>372</v>
      </c>
      <c r="D9" s="138" t="s">
        <v>1741</v>
      </c>
      <c r="E9" s="33" t="s">
        <v>334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213">
        <f>LOOKUP(Z9-Paramètres!$E$1,Paramètres!$A$1:$A$20)</f>
        <v>-15</v>
      </c>
      <c r="H9" s="213" t="str">
        <f>LOOKUP(G9,Paramètres!$A$1:$B$20)</f>
        <v>C2</v>
      </c>
      <c r="I9" s="209">
        <f t="shared" si="0"/>
        <v>7</v>
      </c>
      <c r="J9" s="116">
        <v>779</v>
      </c>
      <c r="K9" s="47" t="s">
        <v>188</v>
      </c>
      <c r="L9" s="47"/>
      <c r="M9" s="47"/>
      <c r="N9" s="47"/>
      <c r="O9" s="239" t="str">
        <f t="shared" si="1"/>
        <v>40E</v>
      </c>
      <c r="P9" s="193">
        <f t="shared" si="2"/>
        <v>4000000000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4000000000</v>
      </c>
      <c r="U9" s="194" t="str">
        <f t="shared" si="7"/>
        <v>40E</v>
      </c>
      <c r="V9" s="195">
        <f t="shared" si="8"/>
        <v>0</v>
      </c>
      <c r="W9" s="194" t="str">
        <f t="shared" si="9"/>
        <v>40E</v>
      </c>
      <c r="X9" s="195">
        <f t="shared" si="10"/>
        <v>0</v>
      </c>
      <c r="Y9" s="38" t="str">
        <f ca="1">LOOKUP(G9,Paramètres!$A$1:$A$20,Paramètres!$C$1:$C$21)</f>
        <v>-15</v>
      </c>
      <c r="Z9" s="25">
        <v>2001</v>
      </c>
      <c r="AA9" s="25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43" customFormat="1" ht="18" customHeight="1" x14ac:dyDescent="0.35">
      <c r="A10" s="65">
        <v>5</v>
      </c>
      <c r="B10" s="46" t="s">
        <v>406</v>
      </c>
      <c r="C10" s="46" t="s">
        <v>446</v>
      </c>
      <c r="D10" s="136" t="s">
        <v>1594</v>
      </c>
      <c r="E10" s="64" t="s">
        <v>56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213">
        <f>LOOKUP(Z10-Paramètres!$E$1,Paramètres!$A$1:$A$20)</f>
        <v>-14</v>
      </c>
      <c r="H10" s="213" t="str">
        <f>LOOKUP(G10,Paramètres!$A$1:$B$20)</f>
        <v>C1</v>
      </c>
      <c r="I10" s="209">
        <f t="shared" si="0"/>
        <v>8</v>
      </c>
      <c r="J10" s="116">
        <v>839</v>
      </c>
      <c r="K10" s="38" t="s">
        <v>191</v>
      </c>
      <c r="L10" s="38"/>
      <c r="M10" s="38"/>
      <c r="N10" s="38"/>
      <c r="O10" s="239" t="str">
        <f t="shared" si="1"/>
        <v>35E</v>
      </c>
      <c r="P10" s="193">
        <f t="shared" si="2"/>
        <v>3500000000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3500000000</v>
      </c>
      <c r="U10" s="194" t="str">
        <f t="shared" si="7"/>
        <v>35E</v>
      </c>
      <c r="V10" s="195">
        <f t="shared" si="8"/>
        <v>0</v>
      </c>
      <c r="W10" s="194" t="str">
        <f t="shared" si="9"/>
        <v>35E</v>
      </c>
      <c r="X10" s="195">
        <f t="shared" si="10"/>
        <v>0</v>
      </c>
      <c r="Y10" s="38" t="str">
        <f ca="1">LOOKUP(G10,Paramètres!$A$1:$A$20,Paramètres!$C$1:$C$21)</f>
        <v>-15</v>
      </c>
      <c r="Z10" s="25">
        <v>2002</v>
      </c>
      <c r="AA10" s="25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43" customFormat="1" ht="18" customHeight="1" x14ac:dyDescent="0.35">
      <c r="A11" s="65">
        <v>6</v>
      </c>
      <c r="B11" s="32" t="s">
        <v>49</v>
      </c>
      <c r="C11" s="32" t="s">
        <v>1001</v>
      </c>
      <c r="D11" s="138" t="s">
        <v>1299</v>
      </c>
      <c r="E11" s="33" t="s">
        <v>1009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213">
        <f>LOOKUP(Z11-Paramètres!$E$1,Paramètres!$A$1:$A$20)</f>
        <v>-14</v>
      </c>
      <c r="H11" s="213" t="str">
        <f>LOOKUP(G11,Paramètres!$A$1:$B$20)</f>
        <v>C1</v>
      </c>
      <c r="I11" s="209">
        <f t="shared" si="0"/>
        <v>7</v>
      </c>
      <c r="J11" s="116">
        <v>784</v>
      </c>
      <c r="K11" s="25" t="s">
        <v>217</v>
      </c>
      <c r="L11" s="47"/>
      <c r="M11" s="47"/>
      <c r="N11" s="25"/>
      <c r="O11" s="239" t="str">
        <f t="shared" si="1"/>
        <v>30E</v>
      </c>
      <c r="P11" s="193">
        <f t="shared" si="2"/>
        <v>3000000000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3000000000</v>
      </c>
      <c r="U11" s="194" t="str">
        <f t="shared" si="7"/>
        <v>30E</v>
      </c>
      <c r="V11" s="195">
        <f t="shared" si="8"/>
        <v>0</v>
      </c>
      <c r="W11" s="194" t="str">
        <f t="shared" si="9"/>
        <v>30E</v>
      </c>
      <c r="X11" s="195">
        <f t="shared" si="10"/>
        <v>0</v>
      </c>
      <c r="Y11" s="38" t="str">
        <f ca="1">LOOKUP(G11,Paramètres!$A$1:$A$20,Paramètres!$C$1:$C$21)</f>
        <v>-15</v>
      </c>
      <c r="Z11" s="25">
        <v>2002</v>
      </c>
      <c r="AA11" s="25" t="s">
        <v>1156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s="43" customFormat="1" ht="18" customHeight="1" x14ac:dyDescent="0.35">
      <c r="A12" s="65">
        <v>7</v>
      </c>
      <c r="B12" s="32" t="s">
        <v>163</v>
      </c>
      <c r="C12" s="32" t="s">
        <v>156</v>
      </c>
      <c r="D12" s="138" t="s">
        <v>1728</v>
      </c>
      <c r="E12" s="33" t="s">
        <v>50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213">
        <f>LOOKUP(Z12-Paramètres!$E$1,Paramètres!$A$1:$A$20)</f>
        <v>-15</v>
      </c>
      <c r="H12" s="213" t="str">
        <f>LOOKUP(G12,Paramètres!$A$1:$B$20)</f>
        <v>C2</v>
      </c>
      <c r="I12" s="209">
        <f t="shared" si="0"/>
        <v>7</v>
      </c>
      <c r="J12" s="116">
        <v>797</v>
      </c>
      <c r="K12" s="47" t="s">
        <v>218</v>
      </c>
      <c r="L12" s="47"/>
      <c r="M12" s="47"/>
      <c r="N12" s="47"/>
      <c r="O12" s="239" t="str">
        <f t="shared" si="1"/>
        <v>25E</v>
      </c>
      <c r="P12" s="193">
        <f t="shared" si="2"/>
        <v>2500000000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2500000000</v>
      </c>
      <c r="U12" s="194" t="str">
        <f t="shared" si="7"/>
        <v>25E</v>
      </c>
      <c r="V12" s="195">
        <f t="shared" si="8"/>
        <v>0</v>
      </c>
      <c r="W12" s="194" t="str">
        <f t="shared" si="9"/>
        <v>25E</v>
      </c>
      <c r="X12" s="195">
        <f t="shared" si="10"/>
        <v>0</v>
      </c>
      <c r="Y12" s="38" t="str">
        <f ca="1">LOOKUP(G12,Paramètres!$A$1:$A$20,Paramètres!$C$1:$C$21)</f>
        <v>-15</v>
      </c>
      <c r="Z12" s="25">
        <v>2001</v>
      </c>
      <c r="AA12" s="25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ht="18" customHeight="1" x14ac:dyDescent="0.35">
      <c r="A13" s="65">
        <v>8</v>
      </c>
      <c r="B13" s="32" t="s">
        <v>482</v>
      </c>
      <c r="C13" s="32" t="s">
        <v>481</v>
      </c>
      <c r="D13" s="138" t="s">
        <v>1611</v>
      </c>
      <c r="E13" s="33" t="s">
        <v>1120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213">
        <f>LOOKUP(Z13-Paramètres!$E$1,Paramètres!$A$1:$A$20)</f>
        <v>-14</v>
      </c>
      <c r="H13" s="213" t="str">
        <f>LOOKUP(G13,Paramètres!$A$1:$B$20)</f>
        <v>C1</v>
      </c>
      <c r="I13" s="209">
        <f t="shared" si="0"/>
        <v>8</v>
      </c>
      <c r="J13" s="116">
        <v>849</v>
      </c>
      <c r="K13" s="47" t="s">
        <v>219</v>
      </c>
      <c r="L13" s="47"/>
      <c r="M13" s="47"/>
      <c r="N13" s="47"/>
      <c r="O13" s="241" t="str">
        <f t="shared" si="1"/>
        <v>20E</v>
      </c>
      <c r="P13" s="193">
        <f t="shared" si="2"/>
        <v>2000000000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2000000000</v>
      </c>
      <c r="U13" s="194" t="str">
        <f t="shared" si="7"/>
        <v>20E</v>
      </c>
      <c r="V13" s="195">
        <f t="shared" si="8"/>
        <v>0</v>
      </c>
      <c r="W13" s="194" t="str">
        <f t="shared" si="9"/>
        <v>20E</v>
      </c>
      <c r="X13" s="195">
        <f t="shared" si="10"/>
        <v>0</v>
      </c>
      <c r="Y13" s="38" t="str">
        <f ca="1">LOOKUP(G13,Paramètres!$A$1:$A$20,Paramètres!$C$1:$C$21)</f>
        <v>-15</v>
      </c>
      <c r="Z13" s="25">
        <v>2002</v>
      </c>
      <c r="AA13" s="25" t="s">
        <v>1156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43" customFormat="1" ht="18" customHeight="1" x14ac:dyDescent="0.35">
      <c r="A14" s="65">
        <v>9</v>
      </c>
      <c r="B14" s="32" t="s">
        <v>120</v>
      </c>
      <c r="C14" s="32" t="s">
        <v>178</v>
      </c>
      <c r="D14" s="138" t="s">
        <v>1735</v>
      </c>
      <c r="E14" s="33" t="s">
        <v>70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213">
        <f>LOOKUP(Z14-Paramètres!$E$1,Paramètres!$A$1:$A$20)</f>
        <v>-15</v>
      </c>
      <c r="H14" s="213" t="str">
        <f>LOOKUP(G14,Paramètres!$A$1:$B$20)</f>
        <v>C2</v>
      </c>
      <c r="I14" s="209">
        <f t="shared" si="0"/>
        <v>6</v>
      </c>
      <c r="J14" s="116">
        <v>624</v>
      </c>
      <c r="K14" s="25" t="s">
        <v>189</v>
      </c>
      <c r="L14" s="47"/>
      <c r="M14" s="115"/>
      <c r="N14" s="47"/>
      <c r="O14" s="241" t="str">
        <f t="shared" si="1"/>
        <v>15E</v>
      </c>
      <c r="P14" s="193">
        <f t="shared" si="2"/>
        <v>1500000000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1500000000</v>
      </c>
      <c r="U14" s="194" t="str">
        <f t="shared" si="7"/>
        <v>15E</v>
      </c>
      <c r="V14" s="195">
        <f t="shared" si="8"/>
        <v>0</v>
      </c>
      <c r="W14" s="194" t="str">
        <f t="shared" si="9"/>
        <v>15E</v>
      </c>
      <c r="X14" s="195">
        <f t="shared" si="10"/>
        <v>0</v>
      </c>
      <c r="Y14" s="38" t="str">
        <f ca="1">LOOKUP(G14,Paramètres!$A$1:$A$20,Paramètres!$C$1:$C$21)</f>
        <v>-15</v>
      </c>
      <c r="Z14" s="25">
        <v>2001</v>
      </c>
      <c r="AA14" s="25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18" customHeight="1" x14ac:dyDescent="0.35">
      <c r="A15" s="65">
        <v>10</v>
      </c>
      <c r="B15" s="32" t="s">
        <v>25</v>
      </c>
      <c r="C15" s="32" t="s">
        <v>413</v>
      </c>
      <c r="D15" s="138" t="s">
        <v>1329</v>
      </c>
      <c r="E15" s="33" t="s">
        <v>1017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213">
        <f>LOOKUP(Z15-Paramètres!$E$1,Paramètres!$A$1:$A$20)</f>
        <v>-15</v>
      </c>
      <c r="H15" s="213" t="str">
        <f>LOOKUP(G15,Paramètres!$A$1:$B$20)</f>
        <v>C2</v>
      </c>
      <c r="I15" s="209">
        <f t="shared" ref="I15" si="11">INT(J15/100)</f>
        <v>6</v>
      </c>
      <c r="J15" s="116">
        <v>685</v>
      </c>
      <c r="K15" s="25" t="s">
        <v>220</v>
      </c>
      <c r="L15" s="47"/>
      <c r="M15" s="47"/>
      <c r="N15" s="25"/>
      <c r="O15" s="241" t="str">
        <f t="shared" ref="O15" si="12">IF(X15&gt;0,CONCATENATE(W15,INT(X15/POWER(10,INT(LOG10(X15)/2)*2)),CHAR(73-INT(LOG10(X15)/2))),W15)</f>
        <v>10E</v>
      </c>
      <c r="P15" s="193">
        <f t="shared" ref="P15:S15" si="13">POWER(10,(73-CODE(IF(OR(K15=0,K15="",K15="Ni"),"Z",RIGHT(UPPER(K15)))))*2)*IF(OR(K15=0,K15="",K15="Ni"),0,VALUE(LEFT(K15,LEN(K15)-1)))</f>
        <v>1000000000</v>
      </c>
      <c r="Q15" s="193">
        <f t="shared" si="13"/>
        <v>0</v>
      </c>
      <c r="R15" s="193">
        <f t="shared" si="13"/>
        <v>0</v>
      </c>
      <c r="S15" s="193">
        <f t="shared" si="13"/>
        <v>0</v>
      </c>
      <c r="T15" s="193">
        <f t="shared" ref="T15" si="14">P15+Q15+R15+S15</f>
        <v>1000000000</v>
      </c>
      <c r="U15" s="194" t="str">
        <f t="shared" ref="U15" si="15">IF(T15&gt;0,CONCATENATE(INT(T15/POWER(10,INT(MIN(LOG10(T15),16)/2)*2)),CHAR(73-INT(MIN(LOG10(T15),16)/2))),"0")</f>
        <v>10E</v>
      </c>
      <c r="V15" s="195">
        <f t="shared" ref="V15" si="16">IF(T15&gt;0,T15-INT(T15/POWER(10,INT(MIN(LOG10(T15),16)/2)*2))*POWER(10,INT(MIN(LOG10(T15),16)/2)*2),0)</f>
        <v>0</v>
      </c>
      <c r="W15" s="194" t="str">
        <f t="shared" ref="W15" si="17">IF(V15&gt;0,CONCATENATE(U15,INT(V15/POWER(10,INT(LOG10(V15)/2)*2)),CHAR(73-INT(LOG10(V15)/2))),U15)</f>
        <v>10E</v>
      </c>
      <c r="X15" s="195">
        <f t="shared" ref="X15" si="18">IF(V15&gt;0,V15-INT(V15/POWER(10,INT(LOG10(V15)/2)*2))*POWER(10,INT(LOG10(V15)/2)*2),0)</f>
        <v>0</v>
      </c>
      <c r="Y15" s="38" t="str">
        <f ca="1">LOOKUP(G15,Paramètres!$A$1:$A$20,Paramètres!$C$1:$C$21)</f>
        <v>-15</v>
      </c>
      <c r="Z15" s="25">
        <v>2001</v>
      </c>
      <c r="AA15" s="25" t="s">
        <v>1156</v>
      </c>
      <c r="AB15" s="59"/>
    </row>
    <row r="16" spans="1:44" s="43" customFormat="1" ht="18" customHeight="1" x14ac:dyDescent="0.35">
      <c r="A16" s="65">
        <v>11</v>
      </c>
      <c r="B16" s="32" t="s">
        <v>570</v>
      </c>
      <c r="C16" s="32" t="s">
        <v>996</v>
      </c>
      <c r="D16" s="138" t="s">
        <v>1293</v>
      </c>
      <c r="E16" s="33" t="s">
        <v>1017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213">
        <f>LOOKUP(Z16-Paramètres!$E$1,Paramètres!$A$1:$A$20)</f>
        <v>-15</v>
      </c>
      <c r="H16" s="213" t="str">
        <f>LOOKUP(G16,Paramètres!$A$1:$B$20)</f>
        <v>C2</v>
      </c>
      <c r="I16" s="209">
        <f t="shared" ref="I16:I21" si="19">INT(J16/100)</f>
        <v>10</v>
      </c>
      <c r="J16" s="116">
        <v>1029</v>
      </c>
      <c r="K16" s="25" t="s">
        <v>226</v>
      </c>
      <c r="L16" s="47"/>
      <c r="M16" s="47"/>
      <c r="N16" s="52"/>
      <c r="O16" s="239" t="str">
        <f t="shared" ref="O16:O21" si="20">IF(X16&gt;0,CONCATENATE(W16,INT(X16/POWER(10,INT(LOG10(X16)/2)*2)),CHAR(73-INT(LOG10(X16)/2))),W16)</f>
        <v>1E</v>
      </c>
      <c r="P16" s="193">
        <f t="shared" ref="P16:S21" si="21">POWER(10,(73-CODE(IF(OR(K16=0,K16="",K16="Ni"),"Z",RIGHT(UPPER(K16)))))*2)*IF(OR(K16=0,K16="",K16="Ni"),0,VALUE(LEFT(K16,LEN(K16)-1)))</f>
        <v>100000000</v>
      </c>
      <c r="Q16" s="193">
        <f t="shared" si="21"/>
        <v>0</v>
      </c>
      <c r="R16" s="193">
        <f t="shared" si="21"/>
        <v>0</v>
      </c>
      <c r="S16" s="193">
        <f t="shared" si="21"/>
        <v>0</v>
      </c>
      <c r="T16" s="193">
        <f t="shared" ref="T16:T21" si="22">P16+Q16+R16+S16</f>
        <v>100000000</v>
      </c>
      <c r="U16" s="194" t="str">
        <f t="shared" ref="U16:U21" si="23">IF(T16&gt;0,CONCATENATE(INT(T16/POWER(10,INT(MIN(LOG10(T16),16)/2)*2)),CHAR(73-INT(MIN(LOG10(T16),16)/2))),"0")</f>
        <v>1E</v>
      </c>
      <c r="V16" s="195">
        <f t="shared" ref="V16:V21" si="24">IF(T16&gt;0,T16-INT(T16/POWER(10,INT(MIN(LOG10(T16),16)/2)*2))*POWER(10,INT(MIN(LOG10(T16),16)/2)*2),0)</f>
        <v>0</v>
      </c>
      <c r="W16" s="194" t="str">
        <f t="shared" ref="W16:W21" si="25">IF(V16&gt;0,CONCATENATE(U16,INT(V16/POWER(10,INT(LOG10(V16)/2)*2)),CHAR(73-INT(LOG10(V16)/2))),U16)</f>
        <v>1E</v>
      </c>
      <c r="X16" s="195">
        <f t="shared" ref="X16:X21" si="26">IF(V16&gt;0,V16-INT(V16/POWER(10,INT(LOG10(V16)/2)*2))*POWER(10,INT(LOG10(V16)/2)*2),0)</f>
        <v>0</v>
      </c>
      <c r="Y16" s="38" t="str">
        <f ca="1">LOOKUP(G16,Paramètres!$A$1:$A$20,Paramètres!$C$1:$C$21)</f>
        <v>-15</v>
      </c>
      <c r="Z16" s="25">
        <v>2001</v>
      </c>
      <c r="AA16" s="25" t="s">
        <v>1156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6" s="43" customFormat="1" ht="18" customHeight="1" x14ac:dyDescent="0.35">
      <c r="A17" s="65">
        <v>12</v>
      </c>
      <c r="B17" s="32" t="s">
        <v>39</v>
      </c>
      <c r="C17" s="32" t="s">
        <v>377</v>
      </c>
      <c r="D17" s="138" t="s">
        <v>1586</v>
      </c>
      <c r="E17" s="33" t="s">
        <v>2984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213">
        <f>LOOKUP(Z17-Paramètres!$E$1,Paramètres!$A$1:$A$20)</f>
        <v>-15</v>
      </c>
      <c r="H17" s="213" t="str">
        <f>LOOKUP(G17,Paramètres!$A$1:$B$20)</f>
        <v>C2</v>
      </c>
      <c r="I17" s="209">
        <f t="shared" si="19"/>
        <v>9</v>
      </c>
      <c r="J17" s="116">
        <v>978</v>
      </c>
      <c r="K17" s="25" t="s">
        <v>226</v>
      </c>
      <c r="L17" s="25"/>
      <c r="M17" s="47"/>
      <c r="N17" s="52"/>
      <c r="O17" s="239" t="str">
        <f t="shared" si="20"/>
        <v>1E</v>
      </c>
      <c r="P17" s="193">
        <f t="shared" si="21"/>
        <v>100000000</v>
      </c>
      <c r="Q17" s="193">
        <f t="shared" si="21"/>
        <v>0</v>
      </c>
      <c r="R17" s="193">
        <f t="shared" si="21"/>
        <v>0</v>
      </c>
      <c r="S17" s="193">
        <f t="shared" si="21"/>
        <v>0</v>
      </c>
      <c r="T17" s="193">
        <f t="shared" si="22"/>
        <v>100000000</v>
      </c>
      <c r="U17" s="194" t="str">
        <f t="shared" si="23"/>
        <v>1E</v>
      </c>
      <c r="V17" s="195">
        <f t="shared" si="24"/>
        <v>0</v>
      </c>
      <c r="W17" s="194" t="str">
        <f t="shared" si="25"/>
        <v>1E</v>
      </c>
      <c r="X17" s="195">
        <f t="shared" si="26"/>
        <v>0</v>
      </c>
      <c r="Y17" s="38" t="str">
        <f ca="1">LOOKUP(G17,Paramètres!$A$1:$A$20,Paramètres!$C$1:$C$21)</f>
        <v>-15</v>
      </c>
      <c r="Z17" s="25">
        <v>2001</v>
      </c>
      <c r="AA17" s="25" t="s">
        <v>1156</v>
      </c>
      <c r="AB17" s="5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spans="1:46" s="43" customFormat="1" ht="18" customHeight="1" x14ac:dyDescent="0.35">
      <c r="A18" s="65">
        <v>13</v>
      </c>
      <c r="B18" s="32" t="s">
        <v>480</v>
      </c>
      <c r="C18" s="32" t="s">
        <v>110</v>
      </c>
      <c r="D18" s="138" t="s">
        <v>1700</v>
      </c>
      <c r="E18" s="33" t="s">
        <v>70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213">
        <f>LOOKUP(Z18-Paramètres!$E$1,Paramètres!$A$1:$A$20)</f>
        <v>-14</v>
      </c>
      <c r="H18" s="213" t="str">
        <f>LOOKUP(G18,Paramètres!$A$1:$B$20)</f>
        <v>C1</v>
      </c>
      <c r="I18" s="209">
        <f t="shared" si="19"/>
        <v>9</v>
      </c>
      <c r="J18" s="116">
        <v>904</v>
      </c>
      <c r="K18" s="47" t="s">
        <v>226</v>
      </c>
      <c r="L18" s="47"/>
      <c r="M18" s="47"/>
      <c r="N18" s="47"/>
      <c r="O18" s="239" t="str">
        <f t="shared" si="20"/>
        <v>1E</v>
      </c>
      <c r="P18" s="193">
        <f t="shared" si="21"/>
        <v>100000000</v>
      </c>
      <c r="Q18" s="193">
        <f t="shared" si="21"/>
        <v>0</v>
      </c>
      <c r="R18" s="193">
        <f t="shared" si="21"/>
        <v>0</v>
      </c>
      <c r="S18" s="193">
        <f t="shared" si="21"/>
        <v>0</v>
      </c>
      <c r="T18" s="193">
        <f t="shared" si="22"/>
        <v>100000000</v>
      </c>
      <c r="U18" s="194" t="str">
        <f t="shared" si="23"/>
        <v>1E</v>
      </c>
      <c r="V18" s="195">
        <f t="shared" si="24"/>
        <v>0</v>
      </c>
      <c r="W18" s="194" t="str">
        <f t="shared" si="25"/>
        <v>1E</v>
      </c>
      <c r="X18" s="195">
        <f t="shared" si="26"/>
        <v>0</v>
      </c>
      <c r="Y18" s="38" t="str">
        <f ca="1">LOOKUP(G18,Paramètres!$A$1:$A$20,Paramètres!$C$1:$C$21)</f>
        <v>-15</v>
      </c>
      <c r="Z18" s="25">
        <v>2002</v>
      </c>
      <c r="AA18" s="25" t="s">
        <v>1156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6" s="43" customFormat="1" ht="18" customHeight="1" x14ac:dyDescent="0.35">
      <c r="A19" s="65">
        <v>14</v>
      </c>
      <c r="B19" s="32" t="s">
        <v>20</v>
      </c>
      <c r="C19" s="32" t="s">
        <v>754</v>
      </c>
      <c r="D19" s="138" t="s">
        <v>1437</v>
      </c>
      <c r="E19" s="33" t="s">
        <v>842</v>
      </c>
      <c r="F19" s="64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213">
        <f>LOOKUP(Z19-Paramètres!$E$1,Paramètres!$A$1:$A$20)</f>
        <v>-14</v>
      </c>
      <c r="H19" s="213" t="str">
        <f>LOOKUP(G19,Paramètres!$A$1:$B$20)</f>
        <v>C1</v>
      </c>
      <c r="I19" s="209">
        <f t="shared" si="19"/>
        <v>5</v>
      </c>
      <c r="J19" s="116">
        <v>559</v>
      </c>
      <c r="K19" s="47" t="s">
        <v>226</v>
      </c>
      <c r="L19" s="47"/>
      <c r="M19" s="25"/>
      <c r="N19" s="25"/>
      <c r="O19" s="239" t="str">
        <f t="shared" si="20"/>
        <v>1E</v>
      </c>
      <c r="P19" s="193">
        <f t="shared" si="21"/>
        <v>100000000</v>
      </c>
      <c r="Q19" s="193">
        <f t="shared" si="21"/>
        <v>0</v>
      </c>
      <c r="R19" s="193">
        <f t="shared" si="21"/>
        <v>0</v>
      </c>
      <c r="S19" s="193">
        <f t="shared" si="21"/>
        <v>0</v>
      </c>
      <c r="T19" s="193">
        <f t="shared" si="22"/>
        <v>100000000</v>
      </c>
      <c r="U19" s="194" t="str">
        <f t="shared" si="23"/>
        <v>1E</v>
      </c>
      <c r="V19" s="195">
        <f t="shared" si="24"/>
        <v>0</v>
      </c>
      <c r="W19" s="194" t="str">
        <f t="shared" si="25"/>
        <v>1E</v>
      </c>
      <c r="X19" s="195">
        <f t="shared" si="26"/>
        <v>0</v>
      </c>
      <c r="Y19" s="38" t="str">
        <f ca="1">LOOKUP(G19,Paramètres!$A$1:$A$20,Paramètres!$C$1:$C$21)</f>
        <v>-15</v>
      </c>
      <c r="Z19" s="25">
        <v>2002</v>
      </c>
      <c r="AA19" s="25" t="s">
        <v>1156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6" s="43" customFormat="1" ht="18" customHeight="1" x14ac:dyDescent="0.35">
      <c r="A20" s="65">
        <v>15</v>
      </c>
      <c r="B20" s="32" t="s">
        <v>304</v>
      </c>
      <c r="C20" s="32" t="s">
        <v>991</v>
      </c>
      <c r="D20" s="138" t="s">
        <v>1280</v>
      </c>
      <c r="E20" s="33" t="s">
        <v>1016</v>
      </c>
      <c r="F20" s="64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213">
        <f>LOOKUP(Z20-Paramètres!$E$1,Paramètres!$A$1:$A$20)</f>
        <v>-14</v>
      </c>
      <c r="H20" s="213" t="str">
        <f>LOOKUP(G20,Paramètres!$A$1:$B$20)</f>
        <v>C1</v>
      </c>
      <c r="I20" s="209">
        <f t="shared" si="19"/>
        <v>7</v>
      </c>
      <c r="J20" s="116">
        <v>711</v>
      </c>
      <c r="K20" s="25" t="s">
        <v>98</v>
      </c>
      <c r="L20" s="47"/>
      <c r="M20" s="47"/>
      <c r="N20" s="25"/>
      <c r="O20" s="241" t="str">
        <f t="shared" si="20"/>
        <v>80F</v>
      </c>
      <c r="P20" s="193">
        <f t="shared" si="21"/>
        <v>80000000</v>
      </c>
      <c r="Q20" s="193">
        <f t="shared" si="21"/>
        <v>0</v>
      </c>
      <c r="R20" s="193">
        <f t="shared" si="21"/>
        <v>0</v>
      </c>
      <c r="S20" s="193">
        <f t="shared" si="21"/>
        <v>0</v>
      </c>
      <c r="T20" s="193">
        <f t="shared" si="22"/>
        <v>80000000</v>
      </c>
      <c r="U20" s="194" t="str">
        <f t="shared" si="23"/>
        <v>80F</v>
      </c>
      <c r="V20" s="195">
        <f t="shared" si="24"/>
        <v>0</v>
      </c>
      <c r="W20" s="194" t="str">
        <f t="shared" si="25"/>
        <v>80F</v>
      </c>
      <c r="X20" s="195">
        <f t="shared" si="26"/>
        <v>0</v>
      </c>
      <c r="Y20" s="38" t="str">
        <f ca="1">LOOKUP(G20,Paramètres!$A$1:$A$20,Paramètres!$C$1:$C$21)</f>
        <v>-15</v>
      </c>
      <c r="Z20" s="25">
        <v>2002</v>
      </c>
      <c r="AA20" s="25" t="s">
        <v>1156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6" s="43" customFormat="1" ht="18" customHeight="1" x14ac:dyDescent="0.35">
      <c r="A21" s="65">
        <v>16</v>
      </c>
      <c r="B21" s="32" t="s">
        <v>120</v>
      </c>
      <c r="C21" s="32" t="s">
        <v>477</v>
      </c>
      <c r="D21" s="138" t="s">
        <v>1605</v>
      </c>
      <c r="E21" s="33" t="s">
        <v>58</v>
      </c>
      <c r="F21" s="64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209">
        <f>LOOKUP(Z21-Paramètres!$E$1,Paramètres!$A$1:$A$20)</f>
        <v>-14</v>
      </c>
      <c r="H21" s="209" t="str">
        <f>LOOKUP(G21,Paramètres!$A$1:$B$20)</f>
        <v>C1</v>
      </c>
      <c r="I21" s="209">
        <f t="shared" si="19"/>
        <v>6</v>
      </c>
      <c r="J21" s="116">
        <v>620</v>
      </c>
      <c r="K21" s="47" t="s">
        <v>98</v>
      </c>
      <c r="L21" s="47"/>
      <c r="M21" s="47"/>
      <c r="N21" s="47"/>
      <c r="O21" s="241" t="str">
        <f t="shared" si="20"/>
        <v>80F</v>
      </c>
      <c r="P21" s="193">
        <f t="shared" si="21"/>
        <v>80000000</v>
      </c>
      <c r="Q21" s="193">
        <f t="shared" si="21"/>
        <v>0</v>
      </c>
      <c r="R21" s="193">
        <f t="shared" si="21"/>
        <v>0</v>
      </c>
      <c r="S21" s="193">
        <f t="shared" si="21"/>
        <v>0</v>
      </c>
      <c r="T21" s="193">
        <f t="shared" si="22"/>
        <v>80000000</v>
      </c>
      <c r="U21" s="194" t="str">
        <f t="shared" si="23"/>
        <v>80F</v>
      </c>
      <c r="V21" s="195">
        <f t="shared" si="24"/>
        <v>0</v>
      </c>
      <c r="W21" s="194" t="str">
        <f t="shared" si="25"/>
        <v>80F</v>
      </c>
      <c r="X21" s="195">
        <f t="shared" si="26"/>
        <v>0</v>
      </c>
      <c r="Y21" s="38" t="str">
        <f ca="1">LOOKUP(G21,Paramètres!$A$1:$A$20,Paramètres!$C$1:$C$21)</f>
        <v>-15</v>
      </c>
      <c r="Z21" s="25">
        <v>2002</v>
      </c>
      <c r="AA21" s="25" t="s">
        <v>1156</v>
      </c>
      <c r="AB21" s="61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3" spans="1:46" x14ac:dyDescent="0.35">
      <c r="B23" s="269" t="s">
        <v>3571</v>
      </c>
      <c r="C23" s="18"/>
      <c r="E23" s="19"/>
      <c r="AR23" s="21"/>
      <c r="AS23" s="21"/>
    </row>
    <row r="24" spans="1:46" s="43" customFormat="1" x14ac:dyDescent="0.35">
      <c r="A24" s="65" t="s">
        <v>3572</v>
      </c>
      <c r="B24" s="94" t="s">
        <v>49</v>
      </c>
      <c r="C24" s="32" t="s">
        <v>757</v>
      </c>
      <c r="D24" s="136" t="s">
        <v>1444</v>
      </c>
      <c r="E24" s="45" t="s">
        <v>864</v>
      </c>
      <c r="F24" s="97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37">
        <f>LOOKUP(Z24-Paramètres!$E$1,Paramètres!$A$1:$A$20)</f>
        <v>-15</v>
      </c>
      <c r="H24" s="37" t="str">
        <f>LOOKUP(G24,Paramètres!$A$1:$B$20)</f>
        <v>C2</v>
      </c>
      <c r="I24" s="37">
        <f t="shared" ref="I24:I28" si="27">INT(J24/100)</f>
        <v>6</v>
      </c>
      <c r="J24" s="116">
        <v>671</v>
      </c>
      <c r="K24" s="38" t="s">
        <v>113</v>
      </c>
      <c r="L24" s="38"/>
      <c r="M24" s="52"/>
      <c r="N24" s="52"/>
      <c r="O24" s="77" t="str">
        <f t="shared" ref="O24:O28" si="28">IF(X24&gt;0,CONCATENATE(W24,INT(X24/POWER(10,INT(LOG10(X24)/2)*2)),CHAR(73-INT(LOG10(X24)/2))),W24)</f>
        <v>7E</v>
      </c>
      <c r="P24" s="270">
        <f t="shared" ref="P24:S28" si="29">POWER(10,(73-CODE(IF(OR(K24=0,K24="",K24="Ni"),"Z",RIGHT(UPPER(K24)))))*2)*IF(OR(K24=0,K24="",K24="Ni"),0,VALUE(LEFT(K24,LEN(K24)-1)))</f>
        <v>700000000</v>
      </c>
      <c r="Q24" s="270">
        <f t="shared" si="29"/>
        <v>0</v>
      </c>
      <c r="R24" s="270">
        <f t="shared" si="29"/>
        <v>0</v>
      </c>
      <c r="S24" s="270">
        <f t="shared" si="29"/>
        <v>0</v>
      </c>
      <c r="T24" s="270">
        <f t="shared" ref="T24:T28" si="30">P24+Q24+R24+S24</f>
        <v>700000000</v>
      </c>
      <c r="U24" s="271" t="str">
        <f t="shared" ref="U24:U28" si="31">IF(T24&gt;0,CONCATENATE(INT(T24/POWER(10,INT(MIN(LOG10(T24),16)/2)*2)),CHAR(73-INT(MIN(LOG10(T24),16)/2))),"0")</f>
        <v>7E</v>
      </c>
      <c r="V24" s="272">
        <f t="shared" ref="V24:V28" si="32">IF(T24&gt;0,T24-INT(T24/POWER(10,INT(MIN(LOG10(T24),16)/2)*2))*POWER(10,INT(MIN(LOG10(T24),16)/2)*2),0)</f>
        <v>0</v>
      </c>
      <c r="W24" s="271" t="str">
        <f t="shared" ref="W24:W28" si="33">IF(V24&gt;0,CONCATENATE(U24,INT(V24/POWER(10,INT(LOG10(V24)/2)*2)),CHAR(73-INT(LOG10(V24)/2))),U24)</f>
        <v>7E</v>
      </c>
      <c r="X24" s="272">
        <f t="shared" ref="X24:X28" si="34">IF(V24&gt;0,V24-INT(V24/POWER(10,INT(LOG10(V24)/2)*2))*POWER(10,INT(LOG10(V24)/2)*2),0)</f>
        <v>0</v>
      </c>
      <c r="Y24" s="36" t="str">
        <f ca="1">LOOKUP(G24,Paramètres!$A$1:$A$20,Paramètres!$C$1:$C$21)</f>
        <v>-15</v>
      </c>
      <c r="Z24" s="25">
        <v>2001</v>
      </c>
      <c r="AA24" s="25" t="s">
        <v>1156</v>
      </c>
      <c r="AB24" s="178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</row>
    <row r="25" spans="1:46" s="43" customFormat="1" x14ac:dyDescent="0.35">
      <c r="A25" s="65" t="s">
        <v>3573</v>
      </c>
      <c r="B25" s="94" t="s">
        <v>340</v>
      </c>
      <c r="C25" s="32" t="s">
        <v>710</v>
      </c>
      <c r="D25" s="138" t="s">
        <v>1506</v>
      </c>
      <c r="E25" s="49" t="s">
        <v>711</v>
      </c>
      <c r="F25" s="97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7">
        <f>LOOKUP(Z25-Paramètres!$E$1,Paramètres!$A$1:$A$20)</f>
        <v>-14</v>
      </c>
      <c r="H25" s="37" t="str">
        <f>LOOKUP(G25,Paramètres!$A$1:$B$20)</f>
        <v>C1</v>
      </c>
      <c r="I25" s="37">
        <f t="shared" si="27"/>
        <v>7</v>
      </c>
      <c r="J25" s="116">
        <v>757</v>
      </c>
      <c r="K25" s="25" t="s">
        <v>221</v>
      </c>
      <c r="L25" s="25"/>
      <c r="M25" s="25"/>
      <c r="N25" s="25"/>
      <c r="O25" s="77" t="str">
        <f t="shared" si="28"/>
        <v>5E</v>
      </c>
      <c r="P25" s="91">
        <f t="shared" si="29"/>
        <v>500000000</v>
      </c>
      <c r="Q25" s="91">
        <f t="shared" si="29"/>
        <v>0</v>
      </c>
      <c r="R25" s="91">
        <f t="shared" si="29"/>
        <v>0</v>
      </c>
      <c r="S25" s="91">
        <f t="shared" si="29"/>
        <v>0</v>
      </c>
      <c r="T25" s="91">
        <f t="shared" si="30"/>
        <v>500000000</v>
      </c>
      <c r="U25" s="92" t="str">
        <f t="shared" si="31"/>
        <v>5E</v>
      </c>
      <c r="V25" s="93">
        <f t="shared" si="32"/>
        <v>0</v>
      </c>
      <c r="W25" s="92" t="str">
        <f t="shared" si="33"/>
        <v>5E</v>
      </c>
      <c r="X25" s="93">
        <f t="shared" si="34"/>
        <v>0</v>
      </c>
      <c r="Y25" s="36" t="str">
        <f ca="1">LOOKUP(G25,Paramètres!$A$1:$A$20,Paramètres!$C$1:$C$21)</f>
        <v>-15</v>
      </c>
      <c r="Z25" s="25">
        <v>2002</v>
      </c>
      <c r="AA25" s="25" t="s">
        <v>1156</v>
      </c>
      <c r="AB25" s="59"/>
      <c r="AC25" s="18"/>
      <c r="AD25" s="42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6" s="43" customFormat="1" x14ac:dyDescent="0.35">
      <c r="A26" s="65" t="s">
        <v>3574</v>
      </c>
      <c r="B26" s="94" t="s">
        <v>430</v>
      </c>
      <c r="C26" s="32" t="s">
        <v>31</v>
      </c>
      <c r="D26" s="138" t="s">
        <v>1404</v>
      </c>
      <c r="E26" s="49" t="s">
        <v>864</v>
      </c>
      <c r="F26" s="9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7">
        <f>LOOKUP(Z26-Paramètres!$E$1,Paramètres!$A$1:$A$20)</f>
        <v>-15</v>
      </c>
      <c r="H26" s="37" t="str">
        <f>LOOKUP(G26,Paramètres!$A$1:$B$20)</f>
        <v>C2</v>
      </c>
      <c r="I26" s="37">
        <f t="shared" si="27"/>
        <v>5</v>
      </c>
      <c r="J26" s="116">
        <v>500</v>
      </c>
      <c r="K26" s="47" t="s">
        <v>222</v>
      </c>
      <c r="L26" s="47"/>
      <c r="M26" s="25"/>
      <c r="N26" s="52"/>
      <c r="O26" s="77" t="str">
        <f t="shared" si="28"/>
        <v>4E</v>
      </c>
      <c r="P26" s="91">
        <f t="shared" si="29"/>
        <v>400000000</v>
      </c>
      <c r="Q26" s="91">
        <f t="shared" si="29"/>
        <v>0</v>
      </c>
      <c r="R26" s="91">
        <f t="shared" si="29"/>
        <v>0</v>
      </c>
      <c r="S26" s="91">
        <f t="shared" si="29"/>
        <v>0</v>
      </c>
      <c r="T26" s="91">
        <f t="shared" si="30"/>
        <v>400000000</v>
      </c>
      <c r="U26" s="92" t="str">
        <f t="shared" si="31"/>
        <v>4E</v>
      </c>
      <c r="V26" s="93">
        <f t="shared" si="32"/>
        <v>0</v>
      </c>
      <c r="W26" s="92" t="str">
        <f t="shared" si="33"/>
        <v>4E</v>
      </c>
      <c r="X26" s="93">
        <f t="shared" si="34"/>
        <v>0</v>
      </c>
      <c r="Y26" s="36" t="str">
        <f ca="1">LOOKUP(G26,Paramètres!$A$1:$A$20,Paramètres!$C$1:$C$21)</f>
        <v>-15</v>
      </c>
      <c r="Z26" s="25">
        <v>2001</v>
      </c>
      <c r="AA26" s="25" t="s">
        <v>1156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</row>
    <row r="27" spans="1:46" s="43" customFormat="1" x14ac:dyDescent="0.35">
      <c r="A27" s="65" t="s">
        <v>3575</v>
      </c>
      <c r="B27" s="94" t="s">
        <v>134</v>
      </c>
      <c r="C27" s="32" t="s">
        <v>777</v>
      </c>
      <c r="D27" s="138" t="s">
        <v>1424</v>
      </c>
      <c r="E27" s="49" t="s">
        <v>842</v>
      </c>
      <c r="F27" s="97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7">
        <f>LOOKUP(Z27-Paramètres!$E$1,Paramètres!$A$1:$A$20)</f>
        <v>-14</v>
      </c>
      <c r="H27" s="37" t="str">
        <f>LOOKUP(G27,Paramètres!$A$1:$B$20)</f>
        <v>C1</v>
      </c>
      <c r="I27" s="37">
        <f t="shared" si="27"/>
        <v>6</v>
      </c>
      <c r="J27" s="116">
        <v>670</v>
      </c>
      <c r="K27" s="47" t="s">
        <v>223</v>
      </c>
      <c r="L27" s="47"/>
      <c r="M27" s="25"/>
      <c r="N27" s="52"/>
      <c r="O27" s="77" t="str">
        <f t="shared" si="28"/>
        <v>3E</v>
      </c>
      <c r="P27" s="91">
        <f t="shared" si="29"/>
        <v>300000000</v>
      </c>
      <c r="Q27" s="91">
        <f t="shared" si="29"/>
        <v>0</v>
      </c>
      <c r="R27" s="91">
        <f t="shared" si="29"/>
        <v>0</v>
      </c>
      <c r="S27" s="91">
        <f t="shared" si="29"/>
        <v>0</v>
      </c>
      <c r="T27" s="91">
        <f t="shared" si="30"/>
        <v>300000000</v>
      </c>
      <c r="U27" s="92" t="str">
        <f t="shared" si="31"/>
        <v>3E</v>
      </c>
      <c r="V27" s="93">
        <f t="shared" si="32"/>
        <v>0</v>
      </c>
      <c r="W27" s="92" t="str">
        <f t="shared" si="33"/>
        <v>3E</v>
      </c>
      <c r="X27" s="93">
        <f t="shared" si="34"/>
        <v>0</v>
      </c>
      <c r="Y27" s="36" t="str">
        <f ca="1">LOOKUP(G27,Paramètres!$A$1:$A$20,Paramètres!$C$1:$C$21)</f>
        <v>-15</v>
      </c>
      <c r="Z27" s="25">
        <v>2002</v>
      </c>
      <c r="AA27" s="25" t="s">
        <v>1156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</row>
    <row r="28" spans="1:46" s="43" customFormat="1" x14ac:dyDescent="0.35">
      <c r="A28" s="65" t="s">
        <v>3576</v>
      </c>
      <c r="B28" s="94" t="s">
        <v>26</v>
      </c>
      <c r="C28" s="32" t="s">
        <v>798</v>
      </c>
      <c r="D28" s="138" t="s">
        <v>1434</v>
      </c>
      <c r="E28" s="49" t="s">
        <v>864</v>
      </c>
      <c r="F28" s="97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7">
        <f>LOOKUP(Z28-Paramètres!$E$1,Paramètres!$A$1:$A$20)</f>
        <v>-15</v>
      </c>
      <c r="H28" s="37" t="str">
        <f>LOOKUP(G28,Paramètres!$A$1:$B$20)</f>
        <v>C2</v>
      </c>
      <c r="I28" s="37">
        <f t="shared" si="27"/>
        <v>5</v>
      </c>
      <c r="J28" s="116">
        <v>513</v>
      </c>
      <c r="K28" s="47" t="s">
        <v>224</v>
      </c>
      <c r="L28" s="47"/>
      <c r="M28" s="25"/>
      <c r="N28" s="25"/>
      <c r="O28" s="88" t="str">
        <f t="shared" si="28"/>
        <v>2E</v>
      </c>
      <c r="P28" s="56">
        <f t="shared" si="29"/>
        <v>200000000</v>
      </c>
      <c r="Q28" s="56">
        <f t="shared" si="29"/>
        <v>0</v>
      </c>
      <c r="R28" s="56">
        <f t="shared" si="29"/>
        <v>0</v>
      </c>
      <c r="S28" s="56">
        <f t="shared" si="29"/>
        <v>0</v>
      </c>
      <c r="T28" s="56">
        <f t="shared" si="30"/>
        <v>200000000</v>
      </c>
      <c r="U28" s="57" t="str">
        <f t="shared" si="31"/>
        <v>2E</v>
      </c>
      <c r="V28" s="58">
        <f t="shared" si="32"/>
        <v>0</v>
      </c>
      <c r="W28" s="57" t="str">
        <f t="shared" si="33"/>
        <v>2E</v>
      </c>
      <c r="X28" s="58">
        <f t="shared" si="34"/>
        <v>0</v>
      </c>
      <c r="Y28" s="37" t="str">
        <f ca="1">LOOKUP(G28,Paramètres!$A$1:$A$20,Paramètres!$C$1:$C$21)</f>
        <v>-15</v>
      </c>
      <c r="Z28" s="25">
        <v>2001</v>
      </c>
      <c r="AA28" s="25" t="s">
        <v>1156</v>
      </c>
      <c r="AB28" s="61"/>
      <c r="AC28" s="69"/>
      <c r="AD28" s="42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G19" sqref="AG19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workbookViewId="0">
      <selection activeCell="AD29" sqref="AD29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2859</v>
      </c>
      <c r="O2" s="310"/>
    </row>
    <row r="3" spans="1:44" ht="17.25" thickBot="1" x14ac:dyDescent="0.4">
      <c r="N3" s="313" t="s">
        <v>2905</v>
      </c>
      <c r="O3" s="312"/>
    </row>
    <row r="4" spans="1:44" x14ac:dyDescent="0.35">
      <c r="N4" s="196"/>
      <c r="O4" s="188"/>
    </row>
    <row r="6" spans="1:44" s="31" customFormat="1" x14ac:dyDescent="0.35">
      <c r="A6" s="73"/>
      <c r="B6" s="68" t="s">
        <v>0</v>
      </c>
      <c r="C6" s="25" t="s">
        <v>1</v>
      </c>
      <c r="D6" s="134" t="s">
        <v>2</v>
      </c>
      <c r="E6" s="26" t="s">
        <v>3</v>
      </c>
      <c r="F6" s="26" t="s">
        <v>337</v>
      </c>
      <c r="G6" s="25" t="s">
        <v>5</v>
      </c>
      <c r="H6" s="25" t="s">
        <v>618</v>
      </c>
      <c r="I6" s="25" t="s">
        <v>619</v>
      </c>
      <c r="J6" s="25" t="s">
        <v>4</v>
      </c>
      <c r="K6" s="68" t="s">
        <v>620</v>
      </c>
      <c r="L6" s="25" t="s">
        <v>621</v>
      </c>
      <c r="M6" s="23" t="s">
        <v>622</v>
      </c>
      <c r="N6" s="23" t="s">
        <v>623</v>
      </c>
      <c r="O6" s="25" t="s">
        <v>1151</v>
      </c>
      <c r="P6" s="28" t="s">
        <v>624</v>
      </c>
      <c r="Q6" s="29" t="s">
        <v>625</v>
      </c>
      <c r="R6" s="24" t="s">
        <v>626</v>
      </c>
      <c r="S6" s="30" t="s">
        <v>627</v>
      </c>
      <c r="T6" s="30" t="s">
        <v>628</v>
      </c>
      <c r="U6" s="30"/>
      <c r="V6" s="30"/>
      <c r="W6" s="30"/>
      <c r="X6" s="30"/>
      <c r="Y6" s="27" t="s">
        <v>285</v>
      </c>
      <c r="Z6" s="25" t="s">
        <v>307</v>
      </c>
      <c r="AA6" s="25" t="s">
        <v>280</v>
      </c>
      <c r="AB6" s="52" t="s">
        <v>310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4" s="43" customFormat="1" ht="18" customHeight="1" x14ac:dyDescent="0.35">
      <c r="A7" s="65">
        <v>1</v>
      </c>
      <c r="B7" s="32" t="s">
        <v>469</v>
      </c>
      <c r="C7" s="32" t="s">
        <v>106</v>
      </c>
      <c r="D7" s="138" t="s">
        <v>1683</v>
      </c>
      <c r="E7" s="33" t="s">
        <v>105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Franche-Comté</v>
      </c>
      <c r="G7" s="213">
        <f>LOOKUP(Z7-Paramètres!$E$1,Paramètres!$A$1:$A$20)</f>
        <v>-13</v>
      </c>
      <c r="H7" s="213" t="str">
        <f>LOOKUP(G7,Paramètres!$A$1:$B$20)</f>
        <v>M2</v>
      </c>
      <c r="I7" s="209">
        <f t="shared" ref="I7:I22" si="0">INT(J7/100)</f>
        <v>7</v>
      </c>
      <c r="J7" s="116">
        <v>791</v>
      </c>
      <c r="K7" s="47" t="s">
        <v>223</v>
      </c>
      <c r="L7" s="47"/>
      <c r="M7" s="47"/>
      <c r="N7" s="38"/>
      <c r="O7" s="239" t="str">
        <f t="shared" ref="O7:O22" si="1">IF(X7&gt;0,CONCATENATE(W7,INT(X7/POWER(10,INT(LOG10(X7)/2)*2)),CHAR(73-INT(LOG10(X7)/2))),W7)</f>
        <v>3E</v>
      </c>
      <c r="P7" s="193">
        <f t="shared" ref="P7:P22" si="2">POWER(10,(73-CODE(IF(OR(K7=0,K7="",K7="Ni"),"Z",RIGHT(UPPER(K7)))))*2)*IF(OR(K7=0,K7="",K7="Ni"),0,VALUE(LEFT(K7,LEN(K7)-1)))</f>
        <v>300000000</v>
      </c>
      <c r="Q7" s="193">
        <f t="shared" ref="Q7:Q22" si="3">POWER(10,(73-CODE(IF(OR(L7=0,L7="",L7="Ni"),"Z",RIGHT(UPPER(L7)))))*2)*IF(OR(L7=0,L7="",L7="Ni"),0,VALUE(LEFT(L7,LEN(L7)-1)))</f>
        <v>0</v>
      </c>
      <c r="R7" s="193">
        <f t="shared" ref="R7:R22" si="4">POWER(10,(73-CODE(IF(OR(M7=0,M7="",M7="Ni"),"Z",RIGHT(UPPER(M7)))))*2)*IF(OR(M7=0,M7="",M7="Ni"),0,VALUE(LEFT(M7,LEN(M7)-1)))</f>
        <v>0</v>
      </c>
      <c r="S7" s="193">
        <f t="shared" ref="S7:S22" si="5">POWER(10,(73-CODE(IF(OR(N7=0,N7="",N7="Ni"),"Z",RIGHT(UPPER(N7)))))*2)*IF(OR(N7=0,N7="",N7="Ni"),0,VALUE(LEFT(N7,LEN(N7)-1)))</f>
        <v>0</v>
      </c>
      <c r="T7" s="193">
        <f t="shared" ref="T7:T22" si="6">P7+Q7+R7+S7</f>
        <v>300000000</v>
      </c>
      <c r="U7" s="194" t="str">
        <f t="shared" ref="U7:U22" si="7">IF(T7&gt;0,CONCATENATE(INT(T7/POWER(10,INT(MIN(LOG10(T7),16)/2)*2)),CHAR(73-INT(MIN(LOG10(T7),16)/2))),"0")</f>
        <v>3E</v>
      </c>
      <c r="V7" s="195">
        <f t="shared" ref="V7:V22" si="8">IF(T7&gt;0,T7-INT(T7/POWER(10,INT(MIN(LOG10(T7),16)/2)*2))*POWER(10,INT(MIN(LOG10(T7),16)/2)*2),0)</f>
        <v>0</v>
      </c>
      <c r="W7" s="194" t="str">
        <f t="shared" ref="W7:W22" si="9">IF(V7&gt;0,CONCATENATE(U7,INT(V7/POWER(10,INT(LOG10(V7)/2)*2)),CHAR(73-INT(LOG10(V7)/2))),U7)</f>
        <v>3E</v>
      </c>
      <c r="X7" s="195">
        <f t="shared" ref="X7:X22" si="10">IF(V7&gt;0,V7-INT(V7/POWER(10,INT(LOG10(V7)/2)*2))*POWER(10,INT(LOG10(V7)/2)*2),0)</f>
        <v>0</v>
      </c>
      <c r="Y7" s="38" t="str">
        <f ca="1">LOOKUP(G7,Paramètres!$A$1:$A$20,Paramètres!$C$1:$C$21)</f>
        <v>-13</v>
      </c>
      <c r="Z7" s="25">
        <v>2003</v>
      </c>
      <c r="AA7" s="25" t="s">
        <v>1156</v>
      </c>
      <c r="AB7" s="178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43" customFormat="1" ht="18" customHeight="1" x14ac:dyDescent="0.35">
      <c r="A8" s="65">
        <v>2</v>
      </c>
      <c r="B8" s="32" t="s">
        <v>428</v>
      </c>
      <c r="C8" s="32" t="s">
        <v>478</v>
      </c>
      <c r="D8" s="138" t="s">
        <v>1627</v>
      </c>
      <c r="E8" s="33" t="s">
        <v>87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213">
        <f>LOOKUP(Z8-Paramètres!$E$1,Paramètres!$A$1:$A$20)</f>
        <v>-13</v>
      </c>
      <c r="H8" s="213" t="str">
        <f>LOOKUP(G8,Paramètres!$A$1:$B$20)</f>
        <v>M2</v>
      </c>
      <c r="I8" s="209">
        <f t="shared" si="0"/>
        <v>7</v>
      </c>
      <c r="J8" s="116">
        <v>743</v>
      </c>
      <c r="K8" s="47" t="s">
        <v>224</v>
      </c>
      <c r="L8" s="47"/>
      <c r="M8" s="47"/>
      <c r="N8" s="38"/>
      <c r="O8" s="239" t="str">
        <f t="shared" si="1"/>
        <v>2E</v>
      </c>
      <c r="P8" s="193">
        <f t="shared" si="2"/>
        <v>200000000</v>
      </c>
      <c r="Q8" s="193">
        <f t="shared" si="3"/>
        <v>0</v>
      </c>
      <c r="R8" s="193">
        <f t="shared" si="4"/>
        <v>0</v>
      </c>
      <c r="S8" s="193">
        <f t="shared" si="5"/>
        <v>0</v>
      </c>
      <c r="T8" s="193">
        <f t="shared" si="6"/>
        <v>200000000</v>
      </c>
      <c r="U8" s="194" t="str">
        <f t="shared" si="7"/>
        <v>2E</v>
      </c>
      <c r="V8" s="195">
        <f t="shared" si="8"/>
        <v>0</v>
      </c>
      <c r="W8" s="194" t="str">
        <f t="shared" si="9"/>
        <v>2E</v>
      </c>
      <c r="X8" s="195">
        <f t="shared" si="10"/>
        <v>0</v>
      </c>
      <c r="Y8" s="38" t="str">
        <f ca="1">LOOKUP(G8,Paramètres!$A$1:$A$20,Paramètres!$C$1:$C$21)</f>
        <v>-13</v>
      </c>
      <c r="Z8" s="25">
        <v>2003</v>
      </c>
      <c r="AA8" s="25" t="s">
        <v>1156</v>
      </c>
      <c r="AB8" s="59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43" customFormat="1" ht="18" customHeight="1" x14ac:dyDescent="0.35">
      <c r="A9" s="65">
        <v>3</v>
      </c>
      <c r="B9" s="32" t="s">
        <v>126</v>
      </c>
      <c r="C9" s="32" t="s">
        <v>489</v>
      </c>
      <c r="D9" s="138" t="s">
        <v>1709</v>
      </c>
      <c r="E9" s="33" t="s">
        <v>58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213">
        <f>LOOKUP(Z9-Paramètres!$E$1,Paramètres!$A$1:$A$20)</f>
        <v>-12</v>
      </c>
      <c r="H9" s="213" t="str">
        <f>LOOKUP(G9,Paramètres!$A$1:$B$20)</f>
        <v>M1</v>
      </c>
      <c r="I9" s="209">
        <f t="shared" si="0"/>
        <v>7</v>
      </c>
      <c r="J9" s="116">
        <v>750</v>
      </c>
      <c r="K9" s="47" t="s">
        <v>98</v>
      </c>
      <c r="L9" s="47"/>
      <c r="M9" s="47"/>
      <c r="N9" s="38"/>
      <c r="O9" s="239" t="str">
        <f t="shared" si="1"/>
        <v>80F</v>
      </c>
      <c r="P9" s="193">
        <f t="shared" si="2"/>
        <v>80000000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80000000</v>
      </c>
      <c r="U9" s="194" t="str">
        <f t="shared" si="7"/>
        <v>80F</v>
      </c>
      <c r="V9" s="195">
        <f t="shared" si="8"/>
        <v>0</v>
      </c>
      <c r="W9" s="194" t="str">
        <f t="shared" si="9"/>
        <v>80F</v>
      </c>
      <c r="X9" s="195">
        <f t="shared" si="10"/>
        <v>0</v>
      </c>
      <c r="Y9" s="38" t="str">
        <f ca="1">LOOKUP(G9,Paramètres!$A$1:$A$20,Paramètres!$C$1:$C$21)</f>
        <v>-13</v>
      </c>
      <c r="Z9" s="25">
        <v>2004</v>
      </c>
      <c r="AA9" s="25" t="s">
        <v>1156</v>
      </c>
      <c r="AB9" s="59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</row>
    <row r="10" spans="1:44" s="43" customFormat="1" ht="18" customHeight="1" x14ac:dyDescent="0.35">
      <c r="A10" s="65">
        <v>4</v>
      </c>
      <c r="B10" s="32" t="s">
        <v>26</v>
      </c>
      <c r="C10" s="32" t="s">
        <v>383</v>
      </c>
      <c r="D10" s="138" t="s">
        <v>1505</v>
      </c>
      <c r="E10" s="33" t="s">
        <v>672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213">
        <f>LOOKUP(Z10-Paramètres!$E$1,Paramètres!$A$1:$A$20)</f>
        <v>-12</v>
      </c>
      <c r="H10" s="213" t="str">
        <f>LOOKUP(G10,Paramètres!$A$1:$B$20)</f>
        <v>M1</v>
      </c>
      <c r="I10" s="209">
        <f t="shared" si="0"/>
        <v>7</v>
      </c>
      <c r="J10" s="119">
        <v>761</v>
      </c>
      <c r="K10" s="47" t="s">
        <v>227</v>
      </c>
      <c r="L10" s="47"/>
      <c r="M10" s="25"/>
      <c r="N10" s="52"/>
      <c r="O10" s="239" t="str">
        <f t="shared" si="1"/>
        <v>65F</v>
      </c>
      <c r="P10" s="193">
        <f t="shared" si="2"/>
        <v>65000000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65000000</v>
      </c>
      <c r="U10" s="194" t="str">
        <f t="shared" si="7"/>
        <v>65F</v>
      </c>
      <c r="V10" s="195">
        <f t="shared" si="8"/>
        <v>0</v>
      </c>
      <c r="W10" s="194" t="str">
        <f t="shared" si="9"/>
        <v>65F</v>
      </c>
      <c r="X10" s="195">
        <f t="shared" si="10"/>
        <v>0</v>
      </c>
      <c r="Y10" s="38" t="str">
        <f ca="1">LOOKUP(G10,Paramètres!$A$1:$A$20,Paramètres!$C$1:$C$21)</f>
        <v>-13</v>
      </c>
      <c r="Z10" s="25">
        <v>2004</v>
      </c>
      <c r="AA10" s="25" t="s">
        <v>1156</v>
      </c>
      <c r="AB10" s="59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pans="1:44" s="43" customFormat="1" ht="18" customHeight="1" x14ac:dyDescent="0.35">
      <c r="A11" s="65">
        <v>5</v>
      </c>
      <c r="B11" s="32" t="s">
        <v>491</v>
      </c>
      <c r="C11" s="32" t="s">
        <v>490</v>
      </c>
      <c r="D11" s="138" t="s">
        <v>1654</v>
      </c>
      <c r="E11" s="33" t="s">
        <v>1120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213">
        <f>LOOKUP(Z11-Paramètres!$E$1,Paramètres!$A$1:$A$20)</f>
        <v>-12</v>
      </c>
      <c r="H11" s="213" t="str">
        <f>LOOKUP(G11,Paramètres!$A$1:$B$20)</f>
        <v>M1</v>
      </c>
      <c r="I11" s="209">
        <f t="shared" si="0"/>
        <v>8</v>
      </c>
      <c r="J11" s="119">
        <v>833</v>
      </c>
      <c r="K11" s="47" t="s">
        <v>194</v>
      </c>
      <c r="L11" s="47"/>
      <c r="M11" s="47"/>
      <c r="N11" s="38"/>
      <c r="O11" s="239" t="str">
        <f t="shared" si="1"/>
        <v>50F</v>
      </c>
      <c r="P11" s="193">
        <f t="shared" si="2"/>
        <v>50000000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50000000</v>
      </c>
      <c r="U11" s="194" t="str">
        <f t="shared" si="7"/>
        <v>50F</v>
      </c>
      <c r="V11" s="195">
        <f t="shared" si="8"/>
        <v>0</v>
      </c>
      <c r="W11" s="194" t="str">
        <f t="shared" si="9"/>
        <v>50F</v>
      </c>
      <c r="X11" s="195">
        <f t="shared" si="10"/>
        <v>0</v>
      </c>
      <c r="Y11" s="38" t="str">
        <f ca="1">LOOKUP(G11,Paramètres!$A$1:$A$20,Paramètres!$C$1:$C$21)</f>
        <v>-13</v>
      </c>
      <c r="Z11" s="25">
        <v>2004</v>
      </c>
      <c r="AA11" s="25" t="s">
        <v>1156</v>
      </c>
      <c r="AB11" s="59"/>
    </row>
    <row r="12" spans="1:44" s="43" customFormat="1" ht="18" customHeight="1" x14ac:dyDescent="0.35">
      <c r="A12" s="65">
        <v>6</v>
      </c>
      <c r="B12" s="32" t="s">
        <v>476</v>
      </c>
      <c r="C12" s="32" t="s">
        <v>475</v>
      </c>
      <c r="D12" s="138" t="s">
        <v>1685</v>
      </c>
      <c r="E12" s="33" t="s">
        <v>105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213">
        <f>LOOKUP(Z12-Paramètres!$E$1,Paramètres!$A$1:$A$20)</f>
        <v>-13</v>
      </c>
      <c r="H12" s="213" t="str">
        <f>LOOKUP(G12,Paramètres!$A$1:$B$20)</f>
        <v>M2</v>
      </c>
      <c r="I12" s="209">
        <f t="shared" si="0"/>
        <v>7</v>
      </c>
      <c r="J12" s="119">
        <v>754</v>
      </c>
      <c r="K12" s="47" t="s">
        <v>228</v>
      </c>
      <c r="L12" s="47"/>
      <c r="M12" s="47"/>
      <c r="N12" s="38"/>
      <c r="O12" s="239" t="str">
        <f t="shared" si="1"/>
        <v>40F</v>
      </c>
      <c r="P12" s="193">
        <f t="shared" si="2"/>
        <v>40000000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40000000</v>
      </c>
      <c r="U12" s="194" t="str">
        <f t="shared" si="7"/>
        <v>40F</v>
      </c>
      <c r="V12" s="195">
        <f t="shared" si="8"/>
        <v>0</v>
      </c>
      <c r="W12" s="194" t="str">
        <f t="shared" si="9"/>
        <v>40F</v>
      </c>
      <c r="X12" s="195">
        <f t="shared" si="10"/>
        <v>0</v>
      </c>
      <c r="Y12" s="38" t="str">
        <f ca="1">LOOKUP(G12,Paramètres!$A$1:$A$20,Paramètres!$C$1:$C$21)</f>
        <v>-13</v>
      </c>
      <c r="Z12" s="25">
        <v>2003</v>
      </c>
      <c r="AA12" s="25" t="s">
        <v>1156</v>
      </c>
      <c r="AB12" s="59"/>
    </row>
    <row r="13" spans="1:44" s="43" customFormat="1" ht="18" customHeight="1" x14ac:dyDescent="0.35">
      <c r="A13" s="65">
        <v>7</v>
      </c>
      <c r="B13" s="32" t="s">
        <v>142</v>
      </c>
      <c r="C13" s="32" t="s">
        <v>713</v>
      </c>
      <c r="D13" s="138" t="s">
        <v>1501</v>
      </c>
      <c r="E13" s="33" t="s">
        <v>672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213">
        <f>LOOKUP(Z13-Paramètres!$E$1,Paramètres!$A$1:$A$20)</f>
        <v>-13</v>
      </c>
      <c r="H13" s="213" t="str">
        <f>LOOKUP(G13,Paramètres!$A$1:$B$20)</f>
        <v>M2</v>
      </c>
      <c r="I13" s="209">
        <f t="shared" si="0"/>
        <v>6</v>
      </c>
      <c r="J13" s="119">
        <v>676</v>
      </c>
      <c r="K13" s="25" t="s">
        <v>229</v>
      </c>
      <c r="L13" s="25"/>
      <c r="M13" s="25"/>
      <c r="N13" s="52"/>
      <c r="O13" s="239" t="str">
        <f t="shared" si="1"/>
        <v>35F</v>
      </c>
      <c r="P13" s="193">
        <f t="shared" si="2"/>
        <v>35000000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35000000</v>
      </c>
      <c r="U13" s="194" t="str">
        <f t="shared" si="7"/>
        <v>35F</v>
      </c>
      <c r="V13" s="195">
        <f t="shared" si="8"/>
        <v>0</v>
      </c>
      <c r="W13" s="194" t="str">
        <f t="shared" si="9"/>
        <v>35F</v>
      </c>
      <c r="X13" s="195">
        <f t="shared" si="10"/>
        <v>0</v>
      </c>
      <c r="Y13" s="38" t="str">
        <f ca="1">LOOKUP(G13,Paramètres!$A$1:$A$20,Paramètres!$C$1:$C$21)</f>
        <v>-13</v>
      </c>
      <c r="Z13" s="25">
        <v>2003</v>
      </c>
      <c r="AA13" s="25" t="s">
        <v>1156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43" customFormat="1" ht="18" customHeight="1" x14ac:dyDescent="0.35">
      <c r="A14" s="65">
        <v>8</v>
      </c>
      <c r="B14" s="32" t="s">
        <v>488</v>
      </c>
      <c r="C14" s="32" t="s">
        <v>487</v>
      </c>
      <c r="D14" s="138" t="s">
        <v>1656</v>
      </c>
      <c r="E14" s="33" t="s">
        <v>1120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213">
        <f>LOOKUP(Z14-Paramètres!$E$1,Paramètres!$A$1:$A$20)</f>
        <v>-12</v>
      </c>
      <c r="H14" s="213" t="str">
        <f>LOOKUP(G14,Paramètres!$A$1:$B$20)</f>
        <v>M1</v>
      </c>
      <c r="I14" s="209">
        <f t="shared" si="0"/>
        <v>7</v>
      </c>
      <c r="J14" s="119">
        <v>720</v>
      </c>
      <c r="K14" s="47" t="s">
        <v>72</v>
      </c>
      <c r="L14" s="47"/>
      <c r="M14" s="47"/>
      <c r="N14" s="38"/>
      <c r="O14" s="239" t="str">
        <f t="shared" si="1"/>
        <v>30F</v>
      </c>
      <c r="P14" s="193">
        <f t="shared" si="2"/>
        <v>30000000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30000000</v>
      </c>
      <c r="U14" s="194" t="str">
        <f t="shared" si="7"/>
        <v>30F</v>
      </c>
      <c r="V14" s="195">
        <f t="shared" si="8"/>
        <v>0</v>
      </c>
      <c r="W14" s="194" t="str">
        <f t="shared" si="9"/>
        <v>30F</v>
      </c>
      <c r="X14" s="195">
        <f t="shared" si="10"/>
        <v>0</v>
      </c>
      <c r="Y14" s="38" t="str">
        <f ca="1">LOOKUP(G14,Paramètres!$A$1:$A$20,Paramètres!$C$1:$C$21)</f>
        <v>-13</v>
      </c>
      <c r="Z14" s="25">
        <v>2004</v>
      </c>
      <c r="AA14" s="25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18" customHeight="1" x14ac:dyDescent="0.35">
      <c r="A15" s="65">
        <v>9</v>
      </c>
      <c r="B15" s="32" t="s">
        <v>19</v>
      </c>
      <c r="C15" s="32" t="s">
        <v>82</v>
      </c>
      <c r="D15" s="138" t="s">
        <v>1706</v>
      </c>
      <c r="E15" s="33" t="s">
        <v>105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213">
        <f>LOOKUP(Z15-Paramètres!$E$1,Paramètres!$A$1:$A$20)</f>
        <v>-13</v>
      </c>
      <c r="H15" s="213" t="str">
        <f>LOOKUP(G15,Paramètres!$A$1:$B$20)</f>
        <v>M2</v>
      </c>
      <c r="I15" s="209">
        <f t="shared" si="0"/>
        <v>6</v>
      </c>
      <c r="J15" s="119">
        <v>670</v>
      </c>
      <c r="K15" s="47" t="s">
        <v>230</v>
      </c>
      <c r="L15" s="47"/>
      <c r="M15" s="47"/>
      <c r="N15" s="38"/>
      <c r="O15" s="239" t="str">
        <f t="shared" si="1"/>
        <v>25F</v>
      </c>
      <c r="P15" s="193">
        <f t="shared" si="2"/>
        <v>25000000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25000000</v>
      </c>
      <c r="U15" s="194" t="str">
        <f t="shared" si="7"/>
        <v>25F</v>
      </c>
      <c r="V15" s="195">
        <f t="shared" si="8"/>
        <v>0</v>
      </c>
      <c r="W15" s="194" t="str">
        <f t="shared" si="9"/>
        <v>25F</v>
      </c>
      <c r="X15" s="195">
        <f t="shared" si="10"/>
        <v>0</v>
      </c>
      <c r="Y15" s="38" t="str">
        <f ca="1">LOOKUP(G15,Paramètres!$A$1:$A$20,Paramètres!$C$1:$C$21)</f>
        <v>-13</v>
      </c>
      <c r="Z15" s="25">
        <v>2003</v>
      </c>
      <c r="AA15" s="25" t="s">
        <v>1156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43" customFormat="1" ht="18" customHeight="1" x14ac:dyDescent="0.35">
      <c r="A16" s="65">
        <v>10</v>
      </c>
      <c r="B16" s="32" t="s">
        <v>38</v>
      </c>
      <c r="C16" s="32" t="s">
        <v>976</v>
      </c>
      <c r="D16" s="138" t="s">
        <v>1321</v>
      </c>
      <c r="E16" s="33" t="s">
        <v>1015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213">
        <f>LOOKUP(Z16-Paramètres!$E$1,Paramètres!$A$1:$A$20)</f>
        <v>-12</v>
      </c>
      <c r="H16" s="213" t="str">
        <f>LOOKUP(G16,Paramètres!$A$1:$B$20)</f>
        <v>M1</v>
      </c>
      <c r="I16" s="209">
        <f t="shared" si="0"/>
        <v>6</v>
      </c>
      <c r="J16" s="116">
        <v>634</v>
      </c>
      <c r="K16" s="25" t="s">
        <v>192</v>
      </c>
      <c r="L16" s="47"/>
      <c r="M16" s="47"/>
      <c r="N16" s="52"/>
      <c r="O16" s="239" t="str">
        <f t="shared" si="1"/>
        <v>20F</v>
      </c>
      <c r="P16" s="193">
        <f t="shared" si="2"/>
        <v>20000000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20000000</v>
      </c>
      <c r="U16" s="194" t="str">
        <f t="shared" si="7"/>
        <v>20F</v>
      </c>
      <c r="V16" s="195">
        <f t="shared" si="8"/>
        <v>0</v>
      </c>
      <c r="W16" s="194" t="str">
        <f t="shared" si="9"/>
        <v>20F</v>
      </c>
      <c r="X16" s="195">
        <f t="shared" si="10"/>
        <v>0</v>
      </c>
      <c r="Y16" s="38" t="str">
        <f ca="1">LOOKUP(G16,Paramètres!$A$1:$A$20,Paramètres!$C$1:$C$21)</f>
        <v>-13</v>
      </c>
      <c r="Z16" s="25">
        <v>2004</v>
      </c>
      <c r="AA16" s="25" t="s">
        <v>1156</v>
      </c>
      <c r="AB16" s="59"/>
    </row>
    <row r="17" spans="1:46" s="43" customFormat="1" ht="18" customHeight="1" x14ac:dyDescent="0.35">
      <c r="A17" s="65">
        <v>11</v>
      </c>
      <c r="B17" s="32" t="s">
        <v>714</v>
      </c>
      <c r="C17" s="32" t="s">
        <v>715</v>
      </c>
      <c r="D17" s="138" t="s">
        <v>1511</v>
      </c>
      <c r="E17" s="33" t="s">
        <v>711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213">
        <f>LOOKUP(Z17-Paramètres!$E$1,Paramètres!$A$1:$A$20)</f>
        <v>-13</v>
      </c>
      <c r="H17" s="213" t="str">
        <f>LOOKUP(G17,Paramètres!$A$1:$B$20)</f>
        <v>M2</v>
      </c>
      <c r="I17" s="209">
        <f t="shared" si="0"/>
        <v>7</v>
      </c>
      <c r="J17" s="116">
        <v>711</v>
      </c>
      <c r="K17" s="25" t="s">
        <v>225</v>
      </c>
      <c r="L17" s="25"/>
      <c r="M17" s="25"/>
      <c r="N17" s="52"/>
      <c r="O17" s="239" t="str">
        <f t="shared" si="1"/>
        <v>1F</v>
      </c>
      <c r="P17" s="193">
        <f t="shared" si="2"/>
        <v>1000000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1000000</v>
      </c>
      <c r="U17" s="194" t="str">
        <f t="shared" si="7"/>
        <v>1F</v>
      </c>
      <c r="V17" s="195">
        <f t="shared" si="8"/>
        <v>0</v>
      </c>
      <c r="W17" s="194" t="str">
        <f t="shared" si="9"/>
        <v>1F</v>
      </c>
      <c r="X17" s="195">
        <f t="shared" si="10"/>
        <v>0</v>
      </c>
      <c r="Y17" s="38" t="str">
        <f ca="1">LOOKUP(G17,Paramètres!$A$1:$A$20,Paramètres!$C$1:$C$21)</f>
        <v>-13</v>
      </c>
      <c r="Z17" s="25">
        <v>2003</v>
      </c>
      <c r="AA17" s="25" t="s">
        <v>1156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6" s="43" customFormat="1" ht="18" customHeight="1" x14ac:dyDescent="0.35">
      <c r="A18" s="65">
        <v>12</v>
      </c>
      <c r="B18" s="32" t="s">
        <v>81</v>
      </c>
      <c r="C18" s="32" t="s">
        <v>157</v>
      </c>
      <c r="D18" s="138" t="s">
        <v>1348</v>
      </c>
      <c r="E18" s="33" t="s">
        <v>1015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213">
        <f>LOOKUP(Z18-Paramètres!$E$1,Paramètres!$A$1:$A$20)</f>
        <v>-12</v>
      </c>
      <c r="H18" s="213" t="str">
        <f>LOOKUP(G18,Paramètres!$A$1:$B$20)</f>
        <v>M1</v>
      </c>
      <c r="I18" s="209">
        <f t="shared" si="0"/>
        <v>5</v>
      </c>
      <c r="J18" s="116">
        <v>510</v>
      </c>
      <c r="K18" s="25" t="s">
        <v>225</v>
      </c>
      <c r="L18" s="47"/>
      <c r="M18" s="47"/>
      <c r="N18" s="52"/>
      <c r="O18" s="239" t="str">
        <f t="shared" si="1"/>
        <v>1F</v>
      </c>
      <c r="P18" s="193">
        <f t="shared" si="2"/>
        <v>1000000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1000000</v>
      </c>
      <c r="U18" s="194" t="str">
        <f t="shared" si="7"/>
        <v>1F</v>
      </c>
      <c r="V18" s="195">
        <f t="shared" si="8"/>
        <v>0</v>
      </c>
      <c r="W18" s="194" t="str">
        <f t="shared" si="9"/>
        <v>1F</v>
      </c>
      <c r="X18" s="195">
        <f t="shared" si="10"/>
        <v>0</v>
      </c>
      <c r="Y18" s="38" t="str">
        <f ca="1">LOOKUP(G18,Paramètres!$A$1:$A$20,Paramètres!$C$1:$C$21)</f>
        <v>-13</v>
      </c>
      <c r="Z18" s="25">
        <v>2004</v>
      </c>
      <c r="AA18" s="25" t="s">
        <v>1156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6" s="43" customFormat="1" ht="18" customHeight="1" x14ac:dyDescent="0.35">
      <c r="A19" s="65">
        <v>13</v>
      </c>
      <c r="B19" s="32" t="s">
        <v>38</v>
      </c>
      <c r="C19" s="32" t="s">
        <v>1841</v>
      </c>
      <c r="D19" s="138" t="s">
        <v>1842</v>
      </c>
      <c r="E19" s="33" t="s">
        <v>864</v>
      </c>
      <c r="F19" s="64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213">
        <f>LOOKUP(Z19-Paramètres!$E$1,Paramètres!$A$1:$A$20)</f>
        <v>-12</v>
      </c>
      <c r="H19" s="213" t="str">
        <f>LOOKUP(G19,Paramètres!$A$1:$B$20)</f>
        <v>M1</v>
      </c>
      <c r="I19" s="209">
        <f t="shared" si="0"/>
        <v>5</v>
      </c>
      <c r="J19" s="116">
        <v>500</v>
      </c>
      <c r="K19" s="1" t="s">
        <v>225</v>
      </c>
      <c r="L19" s="1"/>
      <c r="M19" s="1"/>
      <c r="N19" s="2"/>
      <c r="O19" s="239" t="str">
        <f t="shared" si="1"/>
        <v>1F</v>
      </c>
      <c r="P19" s="193">
        <f t="shared" si="2"/>
        <v>1000000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1000000</v>
      </c>
      <c r="U19" s="194" t="str">
        <f t="shared" si="7"/>
        <v>1F</v>
      </c>
      <c r="V19" s="195">
        <f t="shared" si="8"/>
        <v>0</v>
      </c>
      <c r="W19" s="194" t="str">
        <f t="shared" si="9"/>
        <v>1F</v>
      </c>
      <c r="X19" s="195">
        <f t="shared" si="10"/>
        <v>0</v>
      </c>
      <c r="Y19" s="38" t="str">
        <f ca="1">LOOKUP(G19,Paramètres!$A$1:$A$20,Paramètres!$C$1:$C$21)</f>
        <v>-13</v>
      </c>
      <c r="Z19" s="25">
        <v>2004</v>
      </c>
      <c r="AA19" s="25" t="s">
        <v>1156</v>
      </c>
      <c r="AB19" s="59"/>
      <c r="AD19" s="42"/>
    </row>
    <row r="20" spans="1:46" s="43" customFormat="1" ht="18" customHeight="1" x14ac:dyDescent="0.35">
      <c r="A20" s="65">
        <v>14</v>
      </c>
      <c r="B20" s="32" t="s">
        <v>351</v>
      </c>
      <c r="C20" s="32" t="s">
        <v>559</v>
      </c>
      <c r="D20" s="138" t="s">
        <v>1787</v>
      </c>
      <c r="E20" s="33" t="s">
        <v>58</v>
      </c>
      <c r="F20" s="64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Franche-Comté</v>
      </c>
      <c r="G20" s="213">
        <f>LOOKUP(Z20-Paramètres!$E$1,Paramètres!$A$1:$A$20)</f>
        <v>-13</v>
      </c>
      <c r="H20" s="213" t="str">
        <f>LOOKUP(G20,Paramètres!$A$1:$B$20)</f>
        <v>M2</v>
      </c>
      <c r="I20" s="209">
        <f t="shared" si="0"/>
        <v>5</v>
      </c>
      <c r="J20" s="116">
        <v>500</v>
      </c>
      <c r="K20" s="25" t="s">
        <v>225</v>
      </c>
      <c r="L20" s="55"/>
      <c r="M20" s="38"/>
      <c r="N20" s="52"/>
      <c r="O20" s="239" t="str">
        <f t="shared" si="1"/>
        <v>1F</v>
      </c>
      <c r="P20" s="193">
        <f t="shared" si="2"/>
        <v>1000000</v>
      </c>
      <c r="Q20" s="193">
        <f t="shared" si="3"/>
        <v>0</v>
      </c>
      <c r="R20" s="193">
        <f t="shared" si="4"/>
        <v>0</v>
      </c>
      <c r="S20" s="193">
        <f t="shared" si="5"/>
        <v>0</v>
      </c>
      <c r="T20" s="193">
        <f t="shared" si="6"/>
        <v>1000000</v>
      </c>
      <c r="U20" s="194" t="str">
        <f t="shared" si="7"/>
        <v>1F</v>
      </c>
      <c r="V20" s="195">
        <f t="shared" si="8"/>
        <v>0</v>
      </c>
      <c r="W20" s="194" t="str">
        <f t="shared" si="9"/>
        <v>1F</v>
      </c>
      <c r="X20" s="195">
        <f t="shared" si="10"/>
        <v>0</v>
      </c>
      <c r="Y20" s="38" t="str">
        <f ca="1">LOOKUP(G20,Paramètres!$A$1:$A$20,Paramètres!$C$1:$C$21)</f>
        <v>-13</v>
      </c>
      <c r="Z20" s="25">
        <v>2003</v>
      </c>
      <c r="AA20" s="25" t="s">
        <v>1156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1" spans="1:46" s="43" customFormat="1" ht="18" customHeight="1" x14ac:dyDescent="0.35">
      <c r="A21" s="65">
        <v>15</v>
      </c>
      <c r="B21" s="32" t="s">
        <v>69</v>
      </c>
      <c r="C21" s="32" t="s">
        <v>1116</v>
      </c>
      <c r="D21" s="138" t="s">
        <v>1643</v>
      </c>
      <c r="E21" s="33" t="s">
        <v>1120</v>
      </c>
      <c r="F21" s="64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Franche-Comté</v>
      </c>
      <c r="G21" s="213">
        <f>LOOKUP(Z21-Paramètres!$E$1,Paramètres!$A$1:$A$20)</f>
        <v>-13</v>
      </c>
      <c r="H21" s="213" t="str">
        <f>LOOKUP(G21,Paramètres!$A$1:$B$20)</f>
        <v>M2</v>
      </c>
      <c r="I21" s="209">
        <f t="shared" si="0"/>
        <v>5</v>
      </c>
      <c r="J21" s="116">
        <v>541</v>
      </c>
      <c r="K21" s="47" t="s">
        <v>73</v>
      </c>
      <c r="L21" s="47"/>
      <c r="M21" s="47"/>
      <c r="N21" s="38"/>
      <c r="O21" s="239" t="str">
        <f t="shared" si="1"/>
        <v>80G</v>
      </c>
      <c r="P21" s="193">
        <f t="shared" si="2"/>
        <v>800000</v>
      </c>
      <c r="Q21" s="193">
        <f t="shared" si="3"/>
        <v>0</v>
      </c>
      <c r="R21" s="193">
        <f t="shared" si="4"/>
        <v>0</v>
      </c>
      <c r="S21" s="193">
        <f t="shared" si="5"/>
        <v>0</v>
      </c>
      <c r="T21" s="193">
        <f t="shared" si="6"/>
        <v>800000</v>
      </c>
      <c r="U21" s="194" t="str">
        <f t="shared" si="7"/>
        <v>80G</v>
      </c>
      <c r="V21" s="195">
        <f t="shared" si="8"/>
        <v>0</v>
      </c>
      <c r="W21" s="194" t="str">
        <f t="shared" si="9"/>
        <v>80G</v>
      </c>
      <c r="X21" s="195">
        <f t="shared" si="10"/>
        <v>0</v>
      </c>
      <c r="Y21" s="38" t="str">
        <f ca="1">LOOKUP(G21,Paramètres!$A$1:$A$20,Paramètres!$C$1:$C$21)</f>
        <v>-13</v>
      </c>
      <c r="Z21" s="25">
        <v>2003</v>
      </c>
      <c r="AA21" s="25" t="s">
        <v>1156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</row>
    <row r="22" spans="1:46" s="43" customFormat="1" ht="18" customHeight="1" x14ac:dyDescent="0.35">
      <c r="A22" s="65">
        <v>16</v>
      </c>
      <c r="B22" s="32" t="s">
        <v>386</v>
      </c>
      <c r="C22" s="32" t="s">
        <v>3189</v>
      </c>
      <c r="D22" s="138" t="s">
        <v>3190</v>
      </c>
      <c r="E22" s="33" t="s">
        <v>1125</v>
      </c>
      <c r="F22" s="64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Franche-Comté</v>
      </c>
      <c r="G22" s="209">
        <f>LOOKUP(Z22-Paramètres!$E$1,Paramètres!$A$1:$A$20)</f>
        <v>-12</v>
      </c>
      <c r="H22" s="209" t="str">
        <f>LOOKUP(G22,Paramètres!$A$1:$B$20)</f>
        <v>M1</v>
      </c>
      <c r="I22" s="209">
        <f t="shared" si="0"/>
        <v>5</v>
      </c>
      <c r="J22" s="116">
        <v>529</v>
      </c>
      <c r="K22" s="47" t="s">
        <v>73</v>
      </c>
      <c r="L22" s="47"/>
      <c r="M22" s="25"/>
      <c r="N22" s="25"/>
      <c r="O22" s="241" t="str">
        <f t="shared" si="1"/>
        <v>80G</v>
      </c>
      <c r="P22" s="193">
        <f t="shared" si="2"/>
        <v>800000</v>
      </c>
      <c r="Q22" s="193">
        <f t="shared" si="3"/>
        <v>0</v>
      </c>
      <c r="R22" s="193">
        <f t="shared" si="4"/>
        <v>0</v>
      </c>
      <c r="S22" s="193">
        <f t="shared" si="5"/>
        <v>0</v>
      </c>
      <c r="T22" s="193">
        <f t="shared" si="6"/>
        <v>800000</v>
      </c>
      <c r="U22" s="194" t="str">
        <f t="shared" si="7"/>
        <v>80G</v>
      </c>
      <c r="V22" s="195">
        <f t="shared" si="8"/>
        <v>0</v>
      </c>
      <c r="W22" s="194" t="str">
        <f t="shared" si="9"/>
        <v>80G</v>
      </c>
      <c r="X22" s="195">
        <f t="shared" si="10"/>
        <v>0</v>
      </c>
      <c r="Y22" s="38" t="str">
        <f ca="1">LOOKUP(G22,Paramètres!$A$1:$A$20,Paramètres!$C$1:$C$21)</f>
        <v>-13</v>
      </c>
      <c r="Z22" s="25">
        <v>2004</v>
      </c>
      <c r="AA22" s="25" t="s">
        <v>1156</v>
      </c>
      <c r="AB22" s="61"/>
    </row>
    <row r="24" spans="1:46" x14ac:dyDescent="0.35">
      <c r="B24" s="269" t="s">
        <v>3571</v>
      </c>
      <c r="C24" s="18"/>
      <c r="E24" s="19"/>
      <c r="AR24" s="21"/>
      <c r="AS24" s="21"/>
    </row>
    <row r="25" spans="1:46" s="43" customFormat="1" x14ac:dyDescent="0.35">
      <c r="A25" s="65" t="s">
        <v>3572</v>
      </c>
      <c r="B25" s="32" t="s">
        <v>47</v>
      </c>
      <c r="C25" s="32" t="s">
        <v>932</v>
      </c>
      <c r="D25" s="138" t="s">
        <v>1323</v>
      </c>
      <c r="E25" s="33" t="s">
        <v>1013</v>
      </c>
      <c r="F25" s="97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36">
        <f>LOOKUP(Z25-Paramètres!$E$1,Paramètres!$A$1:$A$20)</f>
        <v>-13</v>
      </c>
      <c r="H25" s="36" t="str">
        <f>LOOKUP(G25,Paramètres!$A$1:$B$20)</f>
        <v>M2</v>
      </c>
      <c r="I25" s="37">
        <f t="shared" ref="I25:I31" si="11">INT(J25/100)</f>
        <v>5</v>
      </c>
      <c r="J25" s="116">
        <v>520</v>
      </c>
      <c r="K25" s="25" t="s">
        <v>195</v>
      </c>
      <c r="L25" s="47"/>
      <c r="M25" s="47"/>
      <c r="N25" s="52"/>
      <c r="O25" s="77" t="str">
        <f t="shared" ref="O25:O31" si="12">IF(X25&gt;0,CONCATENATE(W25,INT(X25/POWER(10,INT(LOG10(X25)/2)*2)),CHAR(73-INT(LOG10(X25)/2))),W25)</f>
        <v>15F</v>
      </c>
      <c r="P25" s="270">
        <f t="shared" ref="P25:S31" si="13">POWER(10,(73-CODE(IF(OR(K25=0,K25="",K25="Ni"),"Z",RIGHT(UPPER(K25)))))*2)*IF(OR(K25=0,K25="",K25="Ni"),0,VALUE(LEFT(K25,LEN(K25)-1)))</f>
        <v>15000000</v>
      </c>
      <c r="Q25" s="270">
        <f t="shared" si="13"/>
        <v>0</v>
      </c>
      <c r="R25" s="270">
        <f t="shared" si="13"/>
        <v>0</v>
      </c>
      <c r="S25" s="270">
        <f t="shared" si="13"/>
        <v>0</v>
      </c>
      <c r="T25" s="270">
        <f t="shared" ref="T25:T31" si="14">P25+Q25+R25+S25</f>
        <v>15000000</v>
      </c>
      <c r="U25" s="271" t="str">
        <f t="shared" ref="U25:U31" si="15">IF(T25&gt;0,CONCATENATE(INT(T25/POWER(10,INT(MIN(LOG10(T25),16)/2)*2)),CHAR(73-INT(MIN(LOG10(T25),16)/2))),"0")</f>
        <v>15F</v>
      </c>
      <c r="V25" s="272">
        <f t="shared" ref="V25:V31" si="16">IF(T25&gt;0,T25-INT(T25/POWER(10,INT(MIN(LOG10(T25),16)/2)*2))*POWER(10,INT(MIN(LOG10(T25),16)/2)*2),0)</f>
        <v>0</v>
      </c>
      <c r="W25" s="271" t="str">
        <f t="shared" ref="W25:W31" si="17">IF(V25&gt;0,CONCATENATE(U25,INT(V25/POWER(10,INT(LOG10(V25)/2)*2)),CHAR(73-INT(LOG10(V25)/2))),U25)</f>
        <v>15F</v>
      </c>
      <c r="X25" s="272">
        <f t="shared" ref="X25:X31" si="18">IF(V25&gt;0,V25-INT(V25/POWER(10,INT(LOG10(V25)/2)*2))*POWER(10,INT(LOG10(V25)/2)*2),0)</f>
        <v>0</v>
      </c>
      <c r="Y25" s="36" t="str">
        <f ca="1">LOOKUP(G25,Paramètres!$A$1:$A$20,Paramètres!$C$1:$C$21)</f>
        <v>-13</v>
      </c>
      <c r="Z25" s="25">
        <v>2003</v>
      </c>
      <c r="AA25" s="25" t="s">
        <v>1156</v>
      </c>
      <c r="AB25" s="178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</row>
    <row r="26" spans="1:46" s="43" customFormat="1" x14ac:dyDescent="0.35">
      <c r="A26" s="65" t="s">
        <v>3573</v>
      </c>
      <c r="B26" s="32" t="s">
        <v>469</v>
      </c>
      <c r="C26" s="32" t="s">
        <v>492</v>
      </c>
      <c r="D26" s="138" t="s">
        <v>1425</v>
      </c>
      <c r="E26" s="49" t="s">
        <v>841</v>
      </c>
      <c r="F26" s="9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36">
        <f>LOOKUP(Z26-Paramètres!$E$1,Paramètres!$A$1:$A$20)</f>
        <v>-13</v>
      </c>
      <c r="H26" s="36" t="str">
        <f>LOOKUP(G26,Paramètres!$A$1:$B$20)</f>
        <v>M2</v>
      </c>
      <c r="I26" s="37">
        <f t="shared" si="11"/>
        <v>6</v>
      </c>
      <c r="J26" s="116">
        <v>629</v>
      </c>
      <c r="K26" s="47" t="s">
        <v>196</v>
      </c>
      <c r="L26" s="47"/>
      <c r="M26" s="25"/>
      <c r="N26" s="25"/>
      <c r="O26" s="77" t="str">
        <f t="shared" si="12"/>
        <v>10F</v>
      </c>
      <c r="P26" s="91">
        <f t="shared" si="13"/>
        <v>10000000</v>
      </c>
      <c r="Q26" s="91">
        <f t="shared" si="13"/>
        <v>0</v>
      </c>
      <c r="R26" s="91">
        <f t="shared" si="13"/>
        <v>0</v>
      </c>
      <c r="S26" s="91">
        <f t="shared" si="13"/>
        <v>0</v>
      </c>
      <c r="T26" s="91">
        <f t="shared" si="14"/>
        <v>10000000</v>
      </c>
      <c r="U26" s="92" t="str">
        <f t="shared" si="15"/>
        <v>10F</v>
      </c>
      <c r="V26" s="93">
        <f t="shared" si="16"/>
        <v>0</v>
      </c>
      <c r="W26" s="92" t="str">
        <f t="shared" si="17"/>
        <v>10F</v>
      </c>
      <c r="X26" s="93">
        <f t="shared" si="18"/>
        <v>0</v>
      </c>
      <c r="Y26" s="36" t="str">
        <f ca="1">LOOKUP(G26,Paramètres!$A$1:$A$20,Paramètres!$C$1:$C$21)</f>
        <v>-13</v>
      </c>
      <c r="Z26" s="25">
        <v>2003</v>
      </c>
      <c r="AA26" s="25" t="s">
        <v>1156</v>
      </c>
      <c r="AB26" s="59"/>
      <c r="AC26" s="18"/>
      <c r="AD26" s="42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</row>
    <row r="27" spans="1:46" s="43" customFormat="1" x14ac:dyDescent="0.35">
      <c r="A27" s="65" t="s">
        <v>3574</v>
      </c>
      <c r="B27" s="32" t="s">
        <v>543</v>
      </c>
      <c r="C27" s="32" t="s">
        <v>712</v>
      </c>
      <c r="D27" s="138" t="s">
        <v>1508</v>
      </c>
      <c r="E27" s="49" t="s">
        <v>672</v>
      </c>
      <c r="F27" s="97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36">
        <f>LOOKUP(Z27-Paramètres!$E$1,Paramètres!$A$1:$A$20)</f>
        <v>-13</v>
      </c>
      <c r="H27" s="36" t="str">
        <f>LOOKUP(G27,Paramètres!$A$1:$B$20)</f>
        <v>M2</v>
      </c>
      <c r="I27" s="37">
        <f t="shared" si="11"/>
        <v>6</v>
      </c>
      <c r="J27" s="116">
        <v>644</v>
      </c>
      <c r="K27" s="25" t="s">
        <v>231</v>
      </c>
      <c r="L27" s="25"/>
      <c r="M27" s="25"/>
      <c r="N27" s="52"/>
      <c r="O27" s="77" t="str">
        <f t="shared" si="12"/>
        <v>7F</v>
      </c>
      <c r="P27" s="91">
        <f t="shared" si="13"/>
        <v>7000000</v>
      </c>
      <c r="Q27" s="91">
        <f t="shared" si="13"/>
        <v>0</v>
      </c>
      <c r="R27" s="91">
        <f t="shared" si="13"/>
        <v>0</v>
      </c>
      <c r="S27" s="91">
        <f t="shared" si="13"/>
        <v>0</v>
      </c>
      <c r="T27" s="91">
        <f t="shared" si="14"/>
        <v>7000000</v>
      </c>
      <c r="U27" s="92" t="str">
        <f t="shared" si="15"/>
        <v>7F</v>
      </c>
      <c r="V27" s="93">
        <f t="shared" si="16"/>
        <v>0</v>
      </c>
      <c r="W27" s="92" t="str">
        <f t="shared" si="17"/>
        <v>7F</v>
      </c>
      <c r="X27" s="93">
        <f t="shared" si="18"/>
        <v>0</v>
      </c>
      <c r="Y27" s="36" t="str">
        <f ca="1">LOOKUP(G27,Paramètres!$A$1:$A$20,Paramètres!$C$1:$C$21)</f>
        <v>-13</v>
      </c>
      <c r="Z27" s="25">
        <v>2003</v>
      </c>
      <c r="AA27" s="25" t="s">
        <v>1156</v>
      </c>
      <c r="AB27" s="59"/>
      <c r="AC27" s="18"/>
      <c r="AD27" s="42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</row>
    <row r="28" spans="1:46" s="43" customFormat="1" x14ac:dyDescent="0.35">
      <c r="A28" s="65" t="s">
        <v>3575</v>
      </c>
      <c r="B28" s="32" t="s">
        <v>132</v>
      </c>
      <c r="C28" s="32" t="s">
        <v>987</v>
      </c>
      <c r="D28" s="138" t="s">
        <v>1317</v>
      </c>
      <c r="E28" s="33" t="s">
        <v>1015</v>
      </c>
      <c r="F28" s="97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36">
        <f>LOOKUP(Z28-Paramètres!$E$1,Paramètres!$A$1:$A$20)</f>
        <v>-12</v>
      </c>
      <c r="H28" s="36" t="str">
        <f>LOOKUP(G28,Paramètres!$A$1:$B$20)</f>
        <v>M1</v>
      </c>
      <c r="I28" s="37">
        <f t="shared" si="11"/>
        <v>6</v>
      </c>
      <c r="J28" s="116">
        <v>634</v>
      </c>
      <c r="K28" s="25" t="s">
        <v>232</v>
      </c>
      <c r="L28" s="47"/>
      <c r="M28" s="47"/>
      <c r="N28" s="25"/>
      <c r="O28" s="77" t="str">
        <f t="shared" si="12"/>
        <v>5F</v>
      </c>
      <c r="P28" s="91">
        <f t="shared" si="13"/>
        <v>5000000</v>
      </c>
      <c r="Q28" s="91">
        <f t="shared" si="13"/>
        <v>0</v>
      </c>
      <c r="R28" s="91">
        <f t="shared" si="13"/>
        <v>0</v>
      </c>
      <c r="S28" s="91">
        <f t="shared" si="13"/>
        <v>0</v>
      </c>
      <c r="T28" s="91">
        <f t="shared" si="14"/>
        <v>5000000</v>
      </c>
      <c r="U28" s="92" t="str">
        <f t="shared" si="15"/>
        <v>5F</v>
      </c>
      <c r="V28" s="93">
        <f t="shared" si="16"/>
        <v>0</v>
      </c>
      <c r="W28" s="92" t="str">
        <f t="shared" si="17"/>
        <v>5F</v>
      </c>
      <c r="X28" s="93">
        <f t="shared" si="18"/>
        <v>0</v>
      </c>
      <c r="Y28" s="36" t="str">
        <f ca="1">LOOKUP(G28,Paramètres!$A$1:$A$20,Paramètres!$C$1:$C$21)</f>
        <v>-13</v>
      </c>
      <c r="Z28" s="25">
        <v>2004</v>
      </c>
      <c r="AA28" s="25" t="s">
        <v>1156</v>
      </c>
      <c r="AB28" s="59"/>
      <c r="AC28" s="18"/>
      <c r="AD28" s="42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</row>
    <row r="29" spans="1:46" s="43" customFormat="1" x14ac:dyDescent="0.35">
      <c r="A29" s="65" t="s">
        <v>3576</v>
      </c>
      <c r="B29" s="32" t="s">
        <v>140</v>
      </c>
      <c r="C29" s="32" t="s">
        <v>394</v>
      </c>
      <c r="D29" s="138" t="s">
        <v>1724</v>
      </c>
      <c r="E29" s="49" t="s">
        <v>328</v>
      </c>
      <c r="F29" s="97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36">
        <f>LOOKUP(Z29-Paramètres!$E$1,Paramètres!$A$1:$A$20)</f>
        <v>-12</v>
      </c>
      <c r="H29" s="36" t="str">
        <f>LOOKUP(G29,Paramètres!$A$1:$B$20)</f>
        <v>M1</v>
      </c>
      <c r="I29" s="37">
        <f t="shared" si="11"/>
        <v>5</v>
      </c>
      <c r="J29" s="116">
        <v>554</v>
      </c>
      <c r="K29" s="25" t="s">
        <v>233</v>
      </c>
      <c r="L29" s="25"/>
      <c r="M29" s="25"/>
      <c r="N29" s="25"/>
      <c r="O29" s="77" t="str">
        <f t="shared" si="12"/>
        <v>4F</v>
      </c>
      <c r="P29" s="91">
        <f t="shared" si="13"/>
        <v>4000000</v>
      </c>
      <c r="Q29" s="91">
        <f t="shared" si="13"/>
        <v>0</v>
      </c>
      <c r="R29" s="91">
        <f t="shared" si="13"/>
        <v>0</v>
      </c>
      <c r="S29" s="91">
        <f t="shared" si="13"/>
        <v>0</v>
      </c>
      <c r="T29" s="91">
        <f t="shared" si="14"/>
        <v>4000000</v>
      </c>
      <c r="U29" s="92" t="str">
        <f t="shared" si="15"/>
        <v>4F</v>
      </c>
      <c r="V29" s="93">
        <f t="shared" si="16"/>
        <v>0</v>
      </c>
      <c r="W29" s="92" t="str">
        <f t="shared" si="17"/>
        <v>4F</v>
      </c>
      <c r="X29" s="93">
        <f t="shared" si="18"/>
        <v>0</v>
      </c>
      <c r="Y29" s="36" t="str">
        <f ca="1">LOOKUP(G29,Paramètres!$A$1:$A$20,Paramètres!$C$1:$C$21)</f>
        <v>-13</v>
      </c>
      <c r="Z29" s="25">
        <v>2004</v>
      </c>
      <c r="AA29" s="25" t="s">
        <v>1156</v>
      </c>
      <c r="AB29" s="59"/>
      <c r="AC29" s="18"/>
      <c r="AD29" s="42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46" s="43" customFormat="1" x14ac:dyDescent="0.35">
      <c r="A30" s="65" t="s">
        <v>3577</v>
      </c>
      <c r="B30" s="94" t="s">
        <v>9</v>
      </c>
      <c r="C30" s="32" t="s">
        <v>912</v>
      </c>
      <c r="D30" s="138" t="s">
        <v>1298</v>
      </c>
      <c r="E30" s="33" t="s">
        <v>1014</v>
      </c>
      <c r="F30" s="97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36">
        <f>LOOKUP(Z30-Paramètres!$E$1,Paramètres!$A$1:$A$20)</f>
        <v>-13</v>
      </c>
      <c r="H30" s="36" t="str">
        <f>LOOKUP(G30,Paramètres!$A$1:$B$20)</f>
        <v>M2</v>
      </c>
      <c r="I30" s="37">
        <f t="shared" si="11"/>
        <v>5</v>
      </c>
      <c r="J30" s="116">
        <v>543</v>
      </c>
      <c r="K30" s="25" t="s">
        <v>234</v>
      </c>
      <c r="L30" s="47"/>
      <c r="M30" s="47"/>
      <c r="N30" s="25"/>
      <c r="O30" s="77" t="str">
        <f t="shared" si="12"/>
        <v>3F</v>
      </c>
      <c r="P30" s="91">
        <f t="shared" si="13"/>
        <v>3000000</v>
      </c>
      <c r="Q30" s="91">
        <f t="shared" si="13"/>
        <v>0</v>
      </c>
      <c r="R30" s="91">
        <f t="shared" si="13"/>
        <v>0</v>
      </c>
      <c r="S30" s="91">
        <f t="shared" si="13"/>
        <v>0</v>
      </c>
      <c r="T30" s="91">
        <f t="shared" si="14"/>
        <v>3000000</v>
      </c>
      <c r="U30" s="92" t="str">
        <f t="shared" si="15"/>
        <v>3F</v>
      </c>
      <c r="V30" s="93">
        <f t="shared" si="16"/>
        <v>0</v>
      </c>
      <c r="W30" s="92" t="str">
        <f t="shared" si="17"/>
        <v>3F</v>
      </c>
      <c r="X30" s="93">
        <f t="shared" si="18"/>
        <v>0</v>
      </c>
      <c r="Y30" s="36" t="str">
        <f ca="1">LOOKUP(G30,Paramètres!$A$1:$A$20,Paramètres!$C$1:$C$21)</f>
        <v>-13</v>
      </c>
      <c r="Z30" s="25">
        <v>2003</v>
      </c>
      <c r="AA30" s="25" t="s">
        <v>1156</v>
      </c>
      <c r="AB30" s="59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</row>
    <row r="31" spans="1:46" s="43" customFormat="1" x14ac:dyDescent="0.35">
      <c r="A31" s="65" t="s">
        <v>3578</v>
      </c>
      <c r="B31" s="32" t="s">
        <v>889</v>
      </c>
      <c r="C31" s="32" t="s">
        <v>961</v>
      </c>
      <c r="D31" s="138" t="s">
        <v>1336</v>
      </c>
      <c r="E31" s="33" t="s">
        <v>1009</v>
      </c>
      <c r="F31" s="97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37">
        <f>LOOKUP(Z31-Paramètres!$E$1,Paramètres!$A$1:$A$20)</f>
        <v>-12</v>
      </c>
      <c r="H31" s="37" t="str">
        <f>LOOKUP(G31,Paramètres!$A$1:$B$20)</f>
        <v>M1</v>
      </c>
      <c r="I31" s="37">
        <f t="shared" si="11"/>
        <v>5</v>
      </c>
      <c r="J31" s="116">
        <v>580</v>
      </c>
      <c r="K31" s="25" t="s">
        <v>235</v>
      </c>
      <c r="L31" s="47"/>
      <c r="M31" s="47"/>
      <c r="N31" s="25"/>
      <c r="O31" s="88" t="str">
        <f t="shared" si="12"/>
        <v>2F</v>
      </c>
      <c r="P31" s="56">
        <f t="shared" si="13"/>
        <v>2000000</v>
      </c>
      <c r="Q31" s="56">
        <f t="shared" si="13"/>
        <v>0</v>
      </c>
      <c r="R31" s="56">
        <f t="shared" si="13"/>
        <v>0</v>
      </c>
      <c r="S31" s="56">
        <f t="shared" si="13"/>
        <v>0</v>
      </c>
      <c r="T31" s="56">
        <f t="shared" si="14"/>
        <v>2000000</v>
      </c>
      <c r="U31" s="57" t="str">
        <f t="shared" si="15"/>
        <v>2F</v>
      </c>
      <c r="V31" s="58">
        <f t="shared" si="16"/>
        <v>0</v>
      </c>
      <c r="W31" s="57" t="str">
        <f t="shared" si="17"/>
        <v>2F</v>
      </c>
      <c r="X31" s="58">
        <f t="shared" si="18"/>
        <v>0</v>
      </c>
      <c r="Y31" s="37" t="str">
        <f ca="1">LOOKUP(G31,Paramètres!$A$1:$A$20,Paramètres!$C$1:$C$21)</f>
        <v>-13</v>
      </c>
      <c r="Z31" s="25">
        <v>2004</v>
      </c>
      <c r="AA31" s="25" t="s">
        <v>1156</v>
      </c>
      <c r="AB31" s="61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hiddenColumns="1">
      <selection activeCell="AH21" sqref="AH21"/>
      <pageMargins left="0.23622047244094491" right="0.23622047244094491" top="0.35433070866141736" bottom="0.35433070866141736" header="0.31496062992125984" footer="0.31496062992125984"/>
      <pageSetup paperSize="9" scale="90" fitToHeight="0" orientation="landscape" r:id="rId1"/>
    </customSheetView>
  </customSheetViews>
  <mergeCells count="2">
    <mergeCell ref="N2:O2"/>
    <mergeCell ref="N3:O3"/>
  </mergeCells>
  <pageMargins left="0.23622047244094491" right="0.23622047244094491" top="0.35433070866141736" bottom="0.35433070866141736" header="0.31496062992125984" footer="0.31496062992125984"/>
  <pageSetup paperSize="9" scale="90" fitToHeight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opLeftCell="A4" workbookViewId="0">
      <selection activeCell="AD27" sqref="AD27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2859</v>
      </c>
      <c r="O2" s="310"/>
    </row>
    <row r="3" spans="1:44" ht="17.25" thickBot="1" x14ac:dyDescent="0.4">
      <c r="N3" s="313" t="s">
        <v>2906</v>
      </c>
      <c r="O3" s="312"/>
    </row>
    <row r="4" spans="1:44" x14ac:dyDescent="0.35">
      <c r="N4" s="196"/>
      <c r="O4" s="188"/>
    </row>
    <row r="5" spans="1:44" x14ac:dyDescent="0.35">
      <c r="B5" s="17" t="s">
        <v>3202</v>
      </c>
      <c r="N5" s="196"/>
      <c r="O5" s="188"/>
    </row>
    <row r="7" spans="1:44" s="31" customFormat="1" x14ac:dyDescent="0.35">
      <c r="A7" s="73"/>
      <c r="B7" s="68" t="s">
        <v>0</v>
      </c>
      <c r="C7" s="25" t="s">
        <v>1</v>
      </c>
      <c r="D7" s="134" t="s">
        <v>2</v>
      </c>
      <c r="E7" s="26" t="s">
        <v>3</v>
      </c>
      <c r="F7" s="26" t="s">
        <v>337</v>
      </c>
      <c r="G7" s="25" t="s">
        <v>5</v>
      </c>
      <c r="H7" s="25" t="s">
        <v>618</v>
      </c>
      <c r="I7" s="25" t="s">
        <v>619</v>
      </c>
      <c r="J7" s="25" t="s">
        <v>4</v>
      </c>
      <c r="K7" s="68" t="s">
        <v>620</v>
      </c>
      <c r="L7" s="25" t="s">
        <v>621</v>
      </c>
      <c r="M7" s="23" t="s">
        <v>622</v>
      </c>
      <c r="N7" s="23" t="s">
        <v>623</v>
      </c>
      <c r="O7" s="25" t="s">
        <v>1151</v>
      </c>
      <c r="P7" s="28" t="s">
        <v>624</v>
      </c>
      <c r="Q7" s="29" t="s">
        <v>625</v>
      </c>
      <c r="R7" s="24" t="s">
        <v>626</v>
      </c>
      <c r="S7" s="30" t="s">
        <v>627</v>
      </c>
      <c r="T7" s="30" t="s">
        <v>628</v>
      </c>
      <c r="U7" s="30"/>
      <c r="V7" s="30"/>
      <c r="W7" s="30"/>
      <c r="X7" s="30"/>
      <c r="Y7" s="27" t="s">
        <v>285</v>
      </c>
      <c r="Z7" s="25" t="s">
        <v>307</v>
      </c>
      <c r="AA7" s="25" t="s">
        <v>280</v>
      </c>
      <c r="AB7" s="52" t="s">
        <v>310</v>
      </c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4" s="43" customFormat="1" ht="18" customHeight="1" x14ac:dyDescent="0.35">
      <c r="A8" s="65">
        <v>1</v>
      </c>
      <c r="B8" s="53" t="s">
        <v>486</v>
      </c>
      <c r="C8" s="53" t="s">
        <v>485</v>
      </c>
      <c r="D8" s="141" t="s">
        <v>1664</v>
      </c>
      <c r="E8" s="133" t="s">
        <v>58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Franche-Comté</v>
      </c>
      <c r="G8" s="213">
        <f>LOOKUP(Z8-Paramètres!$E$1,Paramètres!$A$1:$A$20)</f>
        <v>-11</v>
      </c>
      <c r="H8" s="213" t="str">
        <f>LOOKUP(G8,Paramètres!$A$1:$B$20)</f>
        <v>B2</v>
      </c>
      <c r="I8" s="209">
        <f t="shared" ref="I8:I19" si="0">INT(J8/100)</f>
        <v>6</v>
      </c>
      <c r="J8" s="119">
        <v>694</v>
      </c>
      <c r="K8" s="55" t="s">
        <v>232</v>
      </c>
      <c r="L8" s="55"/>
      <c r="M8" s="47"/>
      <c r="N8" s="38"/>
      <c r="O8" s="239" t="str">
        <f t="shared" ref="O8:O19" si="1">IF(X8&gt;0,CONCATENATE(W8,INT(X8/POWER(10,INT(LOG10(X8)/2)*2)),CHAR(73-INT(LOG10(X8)/2))),W8)</f>
        <v>5F</v>
      </c>
      <c r="P8" s="193">
        <f t="shared" ref="P8:P19" si="2">POWER(10,(73-CODE(IF(OR(K8=0,K8="",K8="Ni"),"Z",RIGHT(UPPER(K8)))))*2)*IF(OR(K8=0,K8="",K8="Ni"),0,VALUE(LEFT(K8,LEN(K8)-1)))</f>
        <v>5000000</v>
      </c>
      <c r="Q8" s="193">
        <f t="shared" ref="Q8:Q19" si="3">POWER(10,(73-CODE(IF(OR(L8=0,L8="",L8="Ni"),"Z",RIGHT(UPPER(L8)))))*2)*IF(OR(L8=0,L8="",L8="Ni"),0,VALUE(LEFT(L8,LEN(L8)-1)))</f>
        <v>0</v>
      </c>
      <c r="R8" s="193">
        <f t="shared" ref="R8:R19" si="4">POWER(10,(73-CODE(IF(OR(M8=0,M8="",M8="Ni"),"Z",RIGHT(UPPER(M8)))))*2)*IF(OR(M8=0,M8="",M8="Ni"),0,VALUE(LEFT(M8,LEN(M8)-1)))</f>
        <v>0</v>
      </c>
      <c r="S8" s="193">
        <f t="shared" ref="S8:S19" si="5">POWER(10,(73-CODE(IF(OR(N8=0,N8="",N8="Ni"),"Z",RIGHT(UPPER(N8)))))*2)*IF(OR(N8=0,N8="",N8="Ni"),0,VALUE(LEFT(N8,LEN(N8)-1)))</f>
        <v>0</v>
      </c>
      <c r="T8" s="193">
        <f t="shared" ref="T8:T19" si="6">P8+Q8+R8+S8</f>
        <v>5000000</v>
      </c>
      <c r="U8" s="194" t="str">
        <f t="shared" ref="U8:U19" si="7">IF(T8&gt;0,CONCATENATE(INT(T8/POWER(10,INT(MIN(LOG10(T8),16)/2)*2)),CHAR(73-INT(MIN(LOG10(T8),16)/2))),"0")</f>
        <v>5F</v>
      </c>
      <c r="V8" s="195">
        <f t="shared" ref="V8:V19" si="8">IF(T8&gt;0,T8-INT(T8/POWER(10,INT(MIN(LOG10(T8),16)/2)*2))*POWER(10,INT(MIN(LOG10(T8),16)/2)*2),0)</f>
        <v>0</v>
      </c>
      <c r="W8" s="194" t="str">
        <f t="shared" ref="W8:W19" si="9">IF(V8&gt;0,CONCATENATE(U8,INT(V8/POWER(10,INT(LOG10(V8)/2)*2)),CHAR(73-INT(LOG10(V8)/2))),U8)</f>
        <v>5F</v>
      </c>
      <c r="X8" s="195">
        <f t="shared" ref="X8:X19" si="10">IF(V8&gt;0,V8-INT(V8/POWER(10,INT(LOG10(V8)/2)*2))*POWER(10,INT(LOG10(V8)/2)*2),0)</f>
        <v>0</v>
      </c>
      <c r="Y8" s="38" t="str">
        <f ca="1">LOOKUP(G8,Paramètres!$A$1:$A$20,Paramètres!$C$1:$C$21)</f>
        <v>-11</v>
      </c>
      <c r="Z8" s="25">
        <v>2005</v>
      </c>
      <c r="AA8" s="186" t="s">
        <v>1156</v>
      </c>
      <c r="AB8" s="178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s="43" customFormat="1" ht="18" customHeight="1" x14ac:dyDescent="0.35">
      <c r="A9" s="65">
        <v>2</v>
      </c>
      <c r="B9" s="32" t="s">
        <v>893</v>
      </c>
      <c r="C9" s="46" t="s">
        <v>972</v>
      </c>
      <c r="D9" s="136" t="s">
        <v>1290</v>
      </c>
      <c r="E9" s="64" t="s">
        <v>1015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Franche-Comté</v>
      </c>
      <c r="G9" s="213">
        <f>LOOKUP(Z9-Paramètres!$E$1,Paramètres!$A$1:$A$20)</f>
        <v>-11</v>
      </c>
      <c r="H9" s="213" t="str">
        <f>LOOKUP(G9,Paramètres!$A$1:$B$20)</f>
        <v>B2</v>
      </c>
      <c r="I9" s="209">
        <f t="shared" si="0"/>
        <v>6</v>
      </c>
      <c r="J9" s="118">
        <v>608</v>
      </c>
      <c r="K9" s="25" t="s">
        <v>73</v>
      </c>
      <c r="L9" s="47"/>
      <c r="M9" s="47"/>
      <c r="N9" s="52"/>
      <c r="O9" s="239" t="str">
        <f t="shared" si="1"/>
        <v>80G</v>
      </c>
      <c r="P9" s="193">
        <f t="shared" si="2"/>
        <v>800000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800000</v>
      </c>
      <c r="U9" s="194" t="str">
        <f t="shared" si="7"/>
        <v>80G</v>
      </c>
      <c r="V9" s="195">
        <f t="shared" si="8"/>
        <v>0</v>
      </c>
      <c r="W9" s="194" t="str">
        <f t="shared" si="9"/>
        <v>80G</v>
      </c>
      <c r="X9" s="195">
        <f t="shared" si="10"/>
        <v>0</v>
      </c>
      <c r="Y9" s="38" t="str">
        <f ca="1">LOOKUP(G9,Paramètres!$A$1:$A$20,Paramètres!$C$1:$C$21)</f>
        <v>-11</v>
      </c>
      <c r="Z9" s="25">
        <v>2005</v>
      </c>
      <c r="AA9" s="186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s="43" customFormat="1" ht="18" customHeight="1" x14ac:dyDescent="0.35">
      <c r="A10" s="65">
        <v>3</v>
      </c>
      <c r="B10" s="32" t="s">
        <v>140</v>
      </c>
      <c r="C10" s="46" t="s">
        <v>106</v>
      </c>
      <c r="D10" s="136" t="s">
        <v>1726</v>
      </c>
      <c r="E10" s="64" t="s">
        <v>105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Franche-Comté</v>
      </c>
      <c r="G10" s="213">
        <f>LOOKUP(Z10-Paramètres!$E$1,Paramètres!$A$1:$A$20)</f>
        <v>-10</v>
      </c>
      <c r="H10" s="213" t="str">
        <f>LOOKUP(G10,Paramètres!$A$1:$B$20)</f>
        <v>B1</v>
      </c>
      <c r="I10" s="209">
        <f t="shared" si="0"/>
        <v>6</v>
      </c>
      <c r="J10" s="118">
        <v>633</v>
      </c>
      <c r="K10" s="25" t="s">
        <v>236</v>
      </c>
      <c r="L10" s="47"/>
      <c r="M10" s="25"/>
      <c r="N10" s="52"/>
      <c r="O10" s="239" t="str">
        <f t="shared" si="1"/>
        <v>65G</v>
      </c>
      <c r="P10" s="193">
        <f t="shared" si="2"/>
        <v>650000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650000</v>
      </c>
      <c r="U10" s="194" t="str">
        <f t="shared" si="7"/>
        <v>65G</v>
      </c>
      <c r="V10" s="195">
        <f t="shared" si="8"/>
        <v>0</v>
      </c>
      <c r="W10" s="194" t="str">
        <f t="shared" si="9"/>
        <v>65G</v>
      </c>
      <c r="X10" s="195">
        <f t="shared" si="10"/>
        <v>0</v>
      </c>
      <c r="Y10" s="38" t="str">
        <f ca="1">LOOKUP(G10,Paramètres!$A$1:$A$20,Paramètres!$C$1:$C$21)</f>
        <v>-11</v>
      </c>
      <c r="Z10" s="25">
        <v>2006</v>
      </c>
      <c r="AA10" s="186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s="43" customFormat="1" ht="18" customHeight="1" x14ac:dyDescent="0.35">
      <c r="A11" s="65">
        <v>4</v>
      </c>
      <c r="B11" s="32" t="s">
        <v>420</v>
      </c>
      <c r="C11" s="46" t="s">
        <v>770</v>
      </c>
      <c r="D11" s="136" t="s">
        <v>1406</v>
      </c>
      <c r="E11" s="64" t="s">
        <v>842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Franche-Comté</v>
      </c>
      <c r="G11" s="213">
        <f>LOOKUP(Z11-Paramètres!$E$1,Paramètres!$A$1:$A$20)</f>
        <v>-10</v>
      </c>
      <c r="H11" s="213" t="str">
        <f>LOOKUP(G11,Paramètres!$A$1:$B$20)</f>
        <v>B1</v>
      </c>
      <c r="I11" s="209">
        <f t="shared" si="0"/>
        <v>5</v>
      </c>
      <c r="J11" s="118">
        <v>571</v>
      </c>
      <c r="K11" s="47" t="s">
        <v>193</v>
      </c>
      <c r="L11" s="47"/>
      <c r="M11" s="25"/>
      <c r="N11" s="52"/>
      <c r="O11" s="239" t="str">
        <f t="shared" si="1"/>
        <v>50G</v>
      </c>
      <c r="P11" s="193">
        <f t="shared" si="2"/>
        <v>500000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500000</v>
      </c>
      <c r="U11" s="194" t="str">
        <f t="shared" si="7"/>
        <v>50G</v>
      </c>
      <c r="V11" s="195">
        <f t="shared" si="8"/>
        <v>0</v>
      </c>
      <c r="W11" s="194" t="str">
        <f t="shared" si="9"/>
        <v>50G</v>
      </c>
      <c r="X11" s="195">
        <f t="shared" si="10"/>
        <v>0</v>
      </c>
      <c r="Y11" s="38" t="str">
        <f ca="1">LOOKUP(G11,Paramètres!$A$1:$A$20,Paramètres!$C$1:$C$21)</f>
        <v>-11</v>
      </c>
      <c r="Z11" s="25">
        <v>2006</v>
      </c>
      <c r="AA11" s="186" t="s">
        <v>1156</v>
      </c>
      <c r="AB11" s="59"/>
    </row>
    <row r="12" spans="1:44" s="43" customFormat="1" ht="18" customHeight="1" x14ac:dyDescent="0.35">
      <c r="A12" s="65">
        <v>5</v>
      </c>
      <c r="B12" s="32" t="s">
        <v>484</v>
      </c>
      <c r="C12" s="46" t="s">
        <v>483</v>
      </c>
      <c r="D12" s="136" t="s">
        <v>1688</v>
      </c>
      <c r="E12" s="64" t="s">
        <v>1121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Franche-Comté</v>
      </c>
      <c r="G12" s="213">
        <f>LOOKUP(Z12-Paramètres!$E$1,Paramètres!$A$1:$A$20)</f>
        <v>-11</v>
      </c>
      <c r="H12" s="213" t="str">
        <f>LOOKUP(G12,Paramètres!$A$1:$B$20)</f>
        <v>B2</v>
      </c>
      <c r="I12" s="209">
        <f t="shared" si="0"/>
        <v>5</v>
      </c>
      <c r="J12" s="118">
        <v>554</v>
      </c>
      <c r="K12" s="25" t="s">
        <v>237</v>
      </c>
      <c r="L12" s="47"/>
      <c r="M12" s="47"/>
      <c r="N12" s="38"/>
      <c r="O12" s="239" t="str">
        <f t="shared" si="1"/>
        <v>40G</v>
      </c>
      <c r="P12" s="193">
        <f t="shared" si="2"/>
        <v>400000</v>
      </c>
      <c r="Q12" s="193">
        <f t="shared" si="3"/>
        <v>0</v>
      </c>
      <c r="R12" s="193">
        <f t="shared" si="4"/>
        <v>0</v>
      </c>
      <c r="S12" s="193">
        <f t="shared" si="5"/>
        <v>0</v>
      </c>
      <c r="T12" s="193">
        <f t="shared" si="6"/>
        <v>400000</v>
      </c>
      <c r="U12" s="194" t="str">
        <f t="shared" si="7"/>
        <v>40G</v>
      </c>
      <c r="V12" s="195">
        <f t="shared" si="8"/>
        <v>0</v>
      </c>
      <c r="W12" s="194" t="str">
        <f t="shared" si="9"/>
        <v>40G</v>
      </c>
      <c r="X12" s="195">
        <f t="shared" si="10"/>
        <v>0</v>
      </c>
      <c r="Y12" s="38" t="str">
        <f ca="1">LOOKUP(G12,Paramètres!$A$1:$A$20,Paramètres!$C$1:$C$21)</f>
        <v>-11</v>
      </c>
      <c r="Z12" s="25">
        <v>2005</v>
      </c>
      <c r="AA12" s="186" t="s">
        <v>1156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s="43" customFormat="1" ht="18" customHeight="1" x14ac:dyDescent="0.35">
      <c r="A13" s="65">
        <v>6</v>
      </c>
      <c r="B13" s="32" t="s">
        <v>120</v>
      </c>
      <c r="C13" s="46" t="s">
        <v>1111</v>
      </c>
      <c r="D13" s="136" t="s">
        <v>1527</v>
      </c>
      <c r="E13" s="64" t="s">
        <v>696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Franche-Comté</v>
      </c>
      <c r="G13" s="213">
        <f>LOOKUP(Z13-Paramètres!$E$1,Paramètres!$A$1:$A$20)</f>
        <v>-10</v>
      </c>
      <c r="H13" s="213" t="str">
        <f>LOOKUP(G13,Paramètres!$A$1:$B$20)</f>
        <v>B1</v>
      </c>
      <c r="I13" s="209">
        <f t="shared" si="0"/>
        <v>5</v>
      </c>
      <c r="J13" s="118">
        <v>593</v>
      </c>
      <c r="K13" s="47" t="s">
        <v>201</v>
      </c>
      <c r="L13" s="47"/>
      <c r="M13" s="25"/>
      <c r="N13" s="52"/>
      <c r="O13" s="239" t="str">
        <f t="shared" si="1"/>
        <v>35G</v>
      </c>
      <c r="P13" s="193">
        <f t="shared" si="2"/>
        <v>350000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350000</v>
      </c>
      <c r="U13" s="194" t="str">
        <f t="shared" si="7"/>
        <v>35G</v>
      </c>
      <c r="V13" s="195">
        <f t="shared" si="8"/>
        <v>0</v>
      </c>
      <c r="W13" s="194" t="str">
        <f t="shared" si="9"/>
        <v>35G</v>
      </c>
      <c r="X13" s="195">
        <f t="shared" si="10"/>
        <v>0</v>
      </c>
      <c r="Y13" s="38" t="str">
        <f ca="1">LOOKUP(G13,Paramètres!$A$1:$A$20,Paramètres!$C$1:$C$21)</f>
        <v>-11</v>
      </c>
      <c r="Z13" s="25">
        <v>2006</v>
      </c>
      <c r="AA13" s="186" t="s">
        <v>1156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s="43" customFormat="1" ht="18" customHeight="1" x14ac:dyDescent="0.35">
      <c r="A14" s="65">
        <v>7</v>
      </c>
      <c r="B14" s="32" t="s">
        <v>111</v>
      </c>
      <c r="C14" s="46" t="s">
        <v>913</v>
      </c>
      <c r="D14" s="136" t="s">
        <v>1318</v>
      </c>
      <c r="E14" s="64" t="s">
        <v>1009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Franche-Comté</v>
      </c>
      <c r="G14" s="213">
        <f>LOOKUP(Z14-Paramètres!$E$1,Paramètres!$A$1:$A$20)</f>
        <v>-11</v>
      </c>
      <c r="H14" s="213" t="str">
        <f>LOOKUP(G14,Paramètres!$A$1:$B$20)</f>
        <v>B2</v>
      </c>
      <c r="I14" s="209">
        <f t="shared" si="0"/>
        <v>5</v>
      </c>
      <c r="J14" s="118">
        <v>532</v>
      </c>
      <c r="K14" s="25" t="s">
        <v>180</v>
      </c>
      <c r="L14" s="47"/>
      <c r="M14" s="47"/>
      <c r="N14" s="52"/>
      <c r="O14" s="239" t="str">
        <f t="shared" si="1"/>
        <v>30G</v>
      </c>
      <c r="P14" s="193">
        <f t="shared" si="2"/>
        <v>300000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300000</v>
      </c>
      <c r="U14" s="194" t="str">
        <f t="shared" si="7"/>
        <v>30G</v>
      </c>
      <c r="V14" s="195">
        <f t="shared" si="8"/>
        <v>0</v>
      </c>
      <c r="W14" s="194" t="str">
        <f t="shared" si="9"/>
        <v>30G</v>
      </c>
      <c r="X14" s="195">
        <f t="shared" si="10"/>
        <v>0</v>
      </c>
      <c r="Y14" s="38" t="str">
        <f ca="1">LOOKUP(G14,Paramètres!$A$1:$A$20,Paramètres!$C$1:$C$21)</f>
        <v>-11</v>
      </c>
      <c r="Z14" s="25">
        <v>2005</v>
      </c>
      <c r="AA14" s="186" t="s">
        <v>1156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s="43" customFormat="1" ht="18" customHeight="1" x14ac:dyDescent="0.35">
      <c r="A15" s="65">
        <v>8</v>
      </c>
      <c r="B15" s="32" t="s">
        <v>319</v>
      </c>
      <c r="C15" s="46" t="s">
        <v>320</v>
      </c>
      <c r="D15" s="136" t="s">
        <v>1796</v>
      </c>
      <c r="E15" s="64" t="s">
        <v>1120</v>
      </c>
      <c r="F15" s="64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Franche-Comté</v>
      </c>
      <c r="G15" s="213">
        <f>LOOKUP(Z15-Paramètres!$E$1,Paramètres!$A$1:$A$20)</f>
        <v>-11</v>
      </c>
      <c r="H15" s="213" t="str">
        <f>LOOKUP(G15,Paramètres!$A$1:$B$20)</f>
        <v>B2</v>
      </c>
      <c r="I15" s="209">
        <f t="shared" si="0"/>
        <v>5</v>
      </c>
      <c r="J15" s="118">
        <v>539</v>
      </c>
      <c r="K15" s="25" t="s">
        <v>197</v>
      </c>
      <c r="L15" s="25"/>
      <c r="M15" s="25"/>
      <c r="N15" s="52"/>
      <c r="O15" s="239" t="str">
        <f t="shared" si="1"/>
        <v>25G</v>
      </c>
      <c r="P15" s="193">
        <f t="shared" si="2"/>
        <v>250000</v>
      </c>
      <c r="Q15" s="193">
        <f t="shared" si="3"/>
        <v>0</v>
      </c>
      <c r="R15" s="193">
        <f t="shared" si="4"/>
        <v>0</v>
      </c>
      <c r="S15" s="193">
        <f t="shared" si="5"/>
        <v>0</v>
      </c>
      <c r="T15" s="193">
        <f t="shared" si="6"/>
        <v>250000</v>
      </c>
      <c r="U15" s="194" t="str">
        <f t="shared" si="7"/>
        <v>25G</v>
      </c>
      <c r="V15" s="195">
        <f t="shared" si="8"/>
        <v>0</v>
      </c>
      <c r="W15" s="194" t="str">
        <f t="shared" si="9"/>
        <v>25G</v>
      </c>
      <c r="X15" s="195">
        <f t="shared" si="10"/>
        <v>0</v>
      </c>
      <c r="Y15" s="38" t="str">
        <f ca="1">LOOKUP(G15,Paramètres!$A$1:$A$20,Paramètres!$C$1:$C$21)</f>
        <v>-11</v>
      </c>
      <c r="Z15" s="25">
        <v>2005</v>
      </c>
      <c r="AA15" s="186" t="s">
        <v>1156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s="43" customFormat="1" ht="18" customHeight="1" x14ac:dyDescent="0.35">
      <c r="A16" s="65">
        <v>9</v>
      </c>
      <c r="B16" s="32" t="s">
        <v>837</v>
      </c>
      <c r="C16" s="46" t="s">
        <v>811</v>
      </c>
      <c r="D16" s="136" t="s">
        <v>1414</v>
      </c>
      <c r="E16" s="64" t="s">
        <v>842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Franche-Comté</v>
      </c>
      <c r="G16" s="213">
        <f>LOOKUP(Z16-Paramètres!$E$1,Paramètres!$A$1:$A$20)</f>
        <v>-10</v>
      </c>
      <c r="H16" s="213" t="str">
        <f>LOOKUP(G16,Paramètres!$A$1:$B$20)</f>
        <v>B1</v>
      </c>
      <c r="I16" s="209">
        <f t="shared" si="0"/>
        <v>5</v>
      </c>
      <c r="J16" s="118">
        <v>582</v>
      </c>
      <c r="K16" s="47" t="s">
        <v>198</v>
      </c>
      <c r="L16" s="47"/>
      <c r="M16" s="25"/>
      <c r="N16" s="52"/>
      <c r="O16" s="239" t="str">
        <f t="shared" si="1"/>
        <v>20G</v>
      </c>
      <c r="P16" s="193">
        <f t="shared" si="2"/>
        <v>200000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200000</v>
      </c>
      <c r="U16" s="194" t="str">
        <f t="shared" si="7"/>
        <v>20G</v>
      </c>
      <c r="V16" s="195">
        <f t="shared" si="8"/>
        <v>0</v>
      </c>
      <c r="W16" s="194" t="str">
        <f t="shared" si="9"/>
        <v>20G</v>
      </c>
      <c r="X16" s="195">
        <f t="shared" si="10"/>
        <v>0</v>
      </c>
      <c r="Y16" s="38" t="str">
        <f ca="1">LOOKUP(G16,Paramètres!$A$1:$A$20,Paramètres!$C$1:$C$21)</f>
        <v>-11</v>
      </c>
      <c r="Z16" s="25">
        <v>2006</v>
      </c>
      <c r="AA16" s="186" t="s">
        <v>1156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s="43" customFormat="1" ht="18" customHeight="1" x14ac:dyDescent="0.35">
      <c r="A17" s="65">
        <v>10</v>
      </c>
      <c r="B17" s="32" t="s">
        <v>386</v>
      </c>
      <c r="C17" s="46" t="s">
        <v>968</v>
      </c>
      <c r="D17" s="136" t="s">
        <v>1351</v>
      </c>
      <c r="E17" s="64" t="s">
        <v>1125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Franche-Comté</v>
      </c>
      <c r="G17" s="213">
        <f>LOOKUP(Z17-Paramètres!$E$1,Paramètres!$A$1:$A$20)</f>
        <v>-11</v>
      </c>
      <c r="H17" s="213" t="str">
        <f>LOOKUP(G17,Paramètres!$A$1:$B$20)</f>
        <v>B2</v>
      </c>
      <c r="I17" s="209">
        <f t="shared" si="0"/>
        <v>5</v>
      </c>
      <c r="J17" s="118">
        <v>549</v>
      </c>
      <c r="K17" s="25" t="s">
        <v>238</v>
      </c>
      <c r="L17" s="47"/>
      <c r="M17" s="47"/>
      <c r="N17" s="52"/>
      <c r="O17" s="239" t="str">
        <f t="shared" si="1"/>
        <v>15G</v>
      </c>
      <c r="P17" s="193">
        <f t="shared" si="2"/>
        <v>150000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150000</v>
      </c>
      <c r="U17" s="194" t="str">
        <f t="shared" si="7"/>
        <v>15G</v>
      </c>
      <c r="V17" s="195">
        <f t="shared" si="8"/>
        <v>0</v>
      </c>
      <c r="W17" s="194" t="str">
        <f t="shared" si="9"/>
        <v>15G</v>
      </c>
      <c r="X17" s="195">
        <f t="shared" si="10"/>
        <v>0</v>
      </c>
      <c r="Y17" s="38" t="str">
        <f ca="1">LOOKUP(G17,Paramètres!$A$1:$A$20,Paramètres!$C$1:$C$21)</f>
        <v>-11</v>
      </c>
      <c r="Z17" s="25">
        <v>2005</v>
      </c>
      <c r="AA17" s="186" t="s">
        <v>1156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s="43" customFormat="1" ht="18" customHeight="1" x14ac:dyDescent="0.35">
      <c r="A18" s="65">
        <v>11</v>
      </c>
      <c r="B18" s="46" t="s">
        <v>340</v>
      </c>
      <c r="C18" s="46" t="s">
        <v>2909</v>
      </c>
      <c r="D18" s="136" t="s">
        <v>1738</v>
      </c>
      <c r="E18" s="64" t="s">
        <v>334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Franche-Comté</v>
      </c>
      <c r="G18" s="213">
        <f>LOOKUP(Z18-Paramètres!$E$1,Paramètres!$A$1:$A$20)</f>
        <v>-11</v>
      </c>
      <c r="H18" s="213" t="str">
        <f>LOOKUP(G18,Paramètres!$A$1:$B$20)</f>
        <v>B2</v>
      </c>
      <c r="I18" s="213">
        <f t="shared" si="0"/>
        <v>5</v>
      </c>
      <c r="J18" s="118">
        <v>559</v>
      </c>
      <c r="K18" s="52" t="s">
        <v>199</v>
      </c>
      <c r="L18" s="52"/>
      <c r="M18" s="52"/>
      <c r="N18" s="52"/>
      <c r="O18" s="239" t="str">
        <f t="shared" si="1"/>
        <v>10G</v>
      </c>
      <c r="P18" s="193">
        <f t="shared" si="2"/>
        <v>100000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100000</v>
      </c>
      <c r="U18" s="194" t="str">
        <f t="shared" si="7"/>
        <v>10G</v>
      </c>
      <c r="V18" s="195">
        <f t="shared" si="8"/>
        <v>0</v>
      </c>
      <c r="W18" s="194" t="str">
        <f t="shared" si="9"/>
        <v>10G</v>
      </c>
      <c r="X18" s="195">
        <f t="shared" si="10"/>
        <v>0</v>
      </c>
      <c r="Y18" s="38" t="str">
        <f ca="1">LOOKUP(G18,Paramètres!$A$1:$A$20,Paramètres!$C$1:$C$21)</f>
        <v>-11</v>
      </c>
      <c r="Z18" s="52">
        <v>2005</v>
      </c>
      <c r="AA18" s="214" t="s">
        <v>1156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s="43" customFormat="1" ht="18" customHeight="1" x14ac:dyDescent="0.35">
      <c r="A19" s="65">
        <v>12</v>
      </c>
      <c r="B19" s="32" t="s">
        <v>829</v>
      </c>
      <c r="C19" s="32" t="s">
        <v>790</v>
      </c>
      <c r="D19" s="138" t="s">
        <v>1436</v>
      </c>
      <c r="E19" s="33" t="s">
        <v>843</v>
      </c>
      <c r="F19" s="3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Franche-Comté</v>
      </c>
      <c r="G19" s="209">
        <f>LOOKUP(Z19-Paramètres!$E$1,Paramètres!$A$1:$A$20)</f>
        <v>-11</v>
      </c>
      <c r="H19" s="209" t="str">
        <f>LOOKUP(G19,Paramètres!$A$1:$B$20)</f>
        <v>B2</v>
      </c>
      <c r="I19" s="209">
        <f t="shared" si="0"/>
        <v>5</v>
      </c>
      <c r="J19" s="116">
        <v>500</v>
      </c>
      <c r="K19" s="47" t="s">
        <v>200</v>
      </c>
      <c r="L19" s="47"/>
      <c r="M19" s="25"/>
      <c r="N19" s="25"/>
      <c r="O19" s="241" t="str">
        <f t="shared" si="1"/>
        <v>7G</v>
      </c>
      <c r="P19" s="217">
        <f t="shared" si="2"/>
        <v>70000</v>
      </c>
      <c r="Q19" s="217">
        <f t="shared" si="3"/>
        <v>0</v>
      </c>
      <c r="R19" s="217">
        <f t="shared" si="4"/>
        <v>0</v>
      </c>
      <c r="S19" s="217">
        <f t="shared" si="5"/>
        <v>0</v>
      </c>
      <c r="T19" s="217">
        <f t="shared" si="6"/>
        <v>70000</v>
      </c>
      <c r="U19" s="218" t="str">
        <f t="shared" si="7"/>
        <v>7G</v>
      </c>
      <c r="V19" s="219">
        <f t="shared" si="8"/>
        <v>0</v>
      </c>
      <c r="W19" s="218" t="str">
        <f t="shared" si="9"/>
        <v>7G</v>
      </c>
      <c r="X19" s="219">
        <f t="shared" si="10"/>
        <v>0</v>
      </c>
      <c r="Y19" s="47" t="str">
        <f ca="1">LOOKUP(G19,Paramètres!$A$1:$A$20,Paramètres!$C$1:$C$21)</f>
        <v>-11</v>
      </c>
      <c r="Z19" s="25">
        <v>2005</v>
      </c>
      <c r="AA19" s="186" t="s">
        <v>1156</v>
      </c>
      <c r="AB19" s="61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s="42" customFormat="1" ht="18" customHeight="1" x14ac:dyDescent="0.35">
      <c r="A20" s="29"/>
      <c r="D20" s="190"/>
      <c r="E20" s="191"/>
      <c r="F20" s="191"/>
      <c r="G20" s="189"/>
      <c r="H20" s="189"/>
      <c r="I20" s="189"/>
      <c r="J20" s="192"/>
      <c r="K20" s="189"/>
      <c r="L20" s="189"/>
      <c r="M20" s="29"/>
      <c r="N20" s="29"/>
      <c r="O20" s="29"/>
      <c r="P20" s="193"/>
      <c r="Q20" s="193"/>
      <c r="R20" s="193"/>
      <c r="S20" s="193"/>
      <c r="T20" s="193"/>
      <c r="U20" s="194"/>
      <c r="V20" s="195"/>
      <c r="W20" s="194"/>
      <c r="X20" s="195"/>
      <c r="Y20" s="189"/>
      <c r="Z20" s="29"/>
      <c r="AA20" s="29"/>
      <c r="AB20" s="187"/>
    </row>
    <row r="21" spans="1:44" s="42" customFormat="1" ht="18" customHeight="1" x14ac:dyDescent="0.35">
      <c r="A21" s="29"/>
      <c r="B21" s="42" t="s">
        <v>3201</v>
      </c>
      <c r="D21" s="190"/>
      <c r="E21" s="191"/>
      <c r="F21" s="191"/>
      <c r="G21" s="189"/>
      <c r="H21" s="189"/>
      <c r="I21" s="189"/>
      <c r="J21" s="192"/>
      <c r="K21" s="189"/>
      <c r="L21" s="189"/>
      <c r="M21" s="29"/>
      <c r="N21" s="29"/>
      <c r="O21" s="29"/>
      <c r="P21" s="193"/>
      <c r="Q21" s="193"/>
      <c r="R21" s="193"/>
      <c r="S21" s="193"/>
      <c r="T21" s="193"/>
      <c r="U21" s="194"/>
      <c r="V21" s="195"/>
      <c r="W21" s="194"/>
      <c r="X21" s="195"/>
      <c r="Y21" s="189"/>
      <c r="Z21" s="29"/>
      <c r="AA21" s="29"/>
      <c r="AB21" s="187"/>
    </row>
    <row r="22" spans="1:44" s="42" customFormat="1" ht="18" customHeight="1" x14ac:dyDescent="0.35">
      <c r="A22" s="29"/>
      <c r="D22" s="190"/>
      <c r="E22" s="191"/>
      <c r="F22" s="191"/>
      <c r="G22" s="189"/>
      <c r="H22" s="189"/>
      <c r="I22" s="189"/>
      <c r="J22" s="192"/>
      <c r="K22" s="189"/>
      <c r="L22" s="189"/>
      <c r="M22" s="29"/>
      <c r="N22" s="29"/>
      <c r="O22" s="29"/>
      <c r="P22" s="193"/>
      <c r="Q22" s="193"/>
      <c r="R22" s="193"/>
      <c r="S22" s="193"/>
      <c r="T22" s="193"/>
      <c r="U22" s="194"/>
      <c r="V22" s="195"/>
      <c r="W22" s="194"/>
      <c r="X22" s="195"/>
      <c r="Y22" s="189"/>
      <c r="Z22" s="29"/>
      <c r="AA22" s="29"/>
      <c r="AB22" s="187"/>
    </row>
    <row r="23" spans="1:44" s="31" customFormat="1" x14ac:dyDescent="0.35">
      <c r="A23" s="73"/>
      <c r="B23" s="68" t="s">
        <v>0</v>
      </c>
      <c r="C23" s="25" t="s">
        <v>1</v>
      </c>
      <c r="D23" s="134" t="s">
        <v>2</v>
      </c>
      <c r="E23" s="26" t="s">
        <v>3</v>
      </c>
      <c r="F23" s="26" t="s">
        <v>337</v>
      </c>
      <c r="G23" s="25" t="s">
        <v>5</v>
      </c>
      <c r="H23" s="25" t="s">
        <v>618</v>
      </c>
      <c r="I23" s="25" t="s">
        <v>619</v>
      </c>
      <c r="J23" s="25" t="s">
        <v>4</v>
      </c>
      <c r="K23" s="68" t="s">
        <v>620</v>
      </c>
      <c r="L23" s="25" t="s">
        <v>621</v>
      </c>
      <c r="M23" s="25" t="s">
        <v>622</v>
      </c>
      <c r="N23" s="25" t="s">
        <v>623</v>
      </c>
      <c r="O23" s="25" t="s">
        <v>1151</v>
      </c>
      <c r="P23" s="28" t="s">
        <v>624</v>
      </c>
      <c r="Q23" s="29" t="s">
        <v>625</v>
      </c>
      <c r="R23" s="29" t="s">
        <v>626</v>
      </c>
      <c r="S23" s="28" t="s">
        <v>627</v>
      </c>
      <c r="T23" s="28" t="s">
        <v>628</v>
      </c>
      <c r="U23" s="28"/>
      <c r="V23" s="28"/>
      <c r="W23" s="28"/>
      <c r="X23" s="28"/>
      <c r="Y23" s="220" t="s">
        <v>285</v>
      </c>
      <c r="Z23" s="25" t="s">
        <v>307</v>
      </c>
      <c r="AA23" s="25" t="s">
        <v>280</v>
      </c>
      <c r="AB23" s="52" t="s">
        <v>310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4" s="43" customFormat="1" ht="18" customHeight="1" x14ac:dyDescent="0.35">
      <c r="A24" s="65">
        <v>1</v>
      </c>
      <c r="B24" s="32" t="s">
        <v>455</v>
      </c>
      <c r="C24" s="32" t="s">
        <v>567</v>
      </c>
      <c r="D24" s="138" t="s">
        <v>1765</v>
      </c>
      <c r="E24" s="33" t="s">
        <v>331</v>
      </c>
      <c r="F24" s="33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Franche-Comté</v>
      </c>
      <c r="G24" s="209">
        <f>LOOKUP(Z24-Paramètres!$E$1,Paramètres!$A$1:$A$20)</f>
        <v>-11</v>
      </c>
      <c r="H24" s="209" t="str">
        <f>LOOKUP(G24,Paramètres!$A$1:$B$20)</f>
        <v>B2</v>
      </c>
      <c r="I24" s="209">
        <f t="shared" ref="I24:I36" si="11">INT(J24/100)</f>
        <v>5</v>
      </c>
      <c r="J24" s="116">
        <v>510</v>
      </c>
      <c r="K24" s="25" t="s">
        <v>203</v>
      </c>
      <c r="L24" s="25"/>
      <c r="M24" s="25"/>
      <c r="N24" s="25"/>
      <c r="O24" s="241" t="str">
        <f t="shared" ref="O24:O36" si="12">IF(X24&gt;0,CONCATENATE(W24,INT(X24/POWER(10,INT(LOG10(X24)/2)*2)),CHAR(73-INT(LOG10(X24)/2))),W24)</f>
        <v>5G</v>
      </c>
      <c r="P24" s="193">
        <f t="shared" ref="P24:P36" si="13">POWER(10,(73-CODE(IF(OR(K24=0,K24="",K24="Ni"),"Z",RIGHT(UPPER(K24)))))*2)*IF(OR(K24=0,K24="",K24="Ni"),0,VALUE(LEFT(K24,LEN(K24)-1)))</f>
        <v>50000</v>
      </c>
      <c r="Q24" s="193">
        <f t="shared" ref="Q24:Q36" si="14">POWER(10,(73-CODE(IF(OR(L24=0,L24="",L24="Ni"),"Z",RIGHT(UPPER(L24)))))*2)*IF(OR(L24=0,L24="",L24="Ni"),0,VALUE(LEFT(L24,LEN(L24)-1)))</f>
        <v>0</v>
      </c>
      <c r="R24" s="193">
        <f t="shared" ref="R24:R36" si="15">POWER(10,(73-CODE(IF(OR(M24=0,M24="",M24="Ni"),"Z",RIGHT(UPPER(M24)))))*2)*IF(OR(M24=0,M24="",M24="Ni"),0,VALUE(LEFT(M24,LEN(M24)-1)))</f>
        <v>0</v>
      </c>
      <c r="S24" s="193">
        <f t="shared" ref="S24:S36" si="16">POWER(10,(73-CODE(IF(OR(N24=0,N24="",N24="Ni"),"Z",RIGHT(UPPER(N24)))))*2)*IF(OR(N24=0,N24="",N24="Ni"),0,VALUE(LEFT(N24,LEN(N24)-1)))</f>
        <v>0</v>
      </c>
      <c r="T24" s="193">
        <f t="shared" ref="T24:T36" si="17">P24+Q24+R24+S24</f>
        <v>50000</v>
      </c>
      <c r="U24" s="194" t="str">
        <f t="shared" ref="U24:U36" si="18">IF(T24&gt;0,CONCATENATE(INT(T24/POWER(10,INT(MIN(LOG10(T24),16)/2)*2)),CHAR(73-INT(MIN(LOG10(T24),16)/2))),"0")</f>
        <v>5G</v>
      </c>
      <c r="V24" s="195">
        <f t="shared" ref="V24:V36" si="19">IF(T24&gt;0,T24-INT(T24/POWER(10,INT(MIN(LOG10(T24),16)/2)*2))*POWER(10,INT(MIN(LOG10(T24),16)/2)*2),0)</f>
        <v>0</v>
      </c>
      <c r="W24" s="194" t="str">
        <f t="shared" ref="W24:W36" si="20">IF(V24&gt;0,CONCATENATE(U24,INT(V24/POWER(10,INT(LOG10(V24)/2)*2)),CHAR(73-INT(LOG10(V24)/2))),U24)</f>
        <v>5G</v>
      </c>
      <c r="X24" s="195">
        <f t="shared" ref="X24:X36" si="21">IF(V24&gt;0,V24-INT(V24/POWER(10,INT(LOG10(V24)/2)*2))*POWER(10,INT(LOG10(V24)/2)*2),0)</f>
        <v>0</v>
      </c>
      <c r="Y24" s="221" t="str">
        <f ca="1">LOOKUP(G24,Paramètres!$A$1:$A$20,Paramètres!$C$1:$C$21)</f>
        <v>-11</v>
      </c>
      <c r="Z24" s="89">
        <v>2005</v>
      </c>
      <c r="AA24" s="89" t="s">
        <v>1156</v>
      </c>
      <c r="AB24" s="178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s="43" customFormat="1" ht="18" customHeight="1" x14ac:dyDescent="0.35">
      <c r="A25" s="65">
        <v>2</v>
      </c>
      <c r="B25" s="32" t="s">
        <v>145</v>
      </c>
      <c r="C25" s="46" t="s">
        <v>146</v>
      </c>
      <c r="D25" s="140" t="s">
        <v>1676</v>
      </c>
      <c r="E25" s="64" t="s">
        <v>56</v>
      </c>
      <c r="F25" s="64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Franche-Comté</v>
      </c>
      <c r="G25" s="213">
        <f>LOOKUP(Z25-Paramètres!$E$1,Paramètres!$A$1:$A$20)</f>
        <v>-10</v>
      </c>
      <c r="H25" s="213" t="str">
        <f>LOOKUP(G25,Paramètres!$A$1:$B$20)</f>
        <v>B1</v>
      </c>
      <c r="I25" s="209">
        <f t="shared" si="11"/>
        <v>5</v>
      </c>
      <c r="J25" s="118">
        <v>590</v>
      </c>
      <c r="K25" s="47" t="s">
        <v>114</v>
      </c>
      <c r="L25" s="47"/>
      <c r="M25" s="47"/>
      <c r="N25" s="38"/>
      <c r="O25" s="239" t="str">
        <f t="shared" si="12"/>
        <v>4G</v>
      </c>
      <c r="P25" s="193">
        <f t="shared" si="13"/>
        <v>40000</v>
      </c>
      <c r="Q25" s="193">
        <f t="shared" si="14"/>
        <v>0</v>
      </c>
      <c r="R25" s="193">
        <f t="shared" si="15"/>
        <v>0</v>
      </c>
      <c r="S25" s="193">
        <f t="shared" si="16"/>
        <v>0</v>
      </c>
      <c r="T25" s="193">
        <f t="shared" si="17"/>
        <v>40000</v>
      </c>
      <c r="U25" s="194" t="str">
        <f t="shared" si="18"/>
        <v>4G</v>
      </c>
      <c r="V25" s="195">
        <f t="shared" si="19"/>
        <v>0</v>
      </c>
      <c r="W25" s="194" t="str">
        <f t="shared" si="20"/>
        <v>4G</v>
      </c>
      <c r="X25" s="195">
        <f t="shared" si="21"/>
        <v>0</v>
      </c>
      <c r="Y25" s="38" t="str">
        <f ca="1">LOOKUP(G25,Paramètres!$A$1:$A$20,Paramètres!$C$1:$C$21)</f>
        <v>-11</v>
      </c>
      <c r="Z25" s="25">
        <v>2006</v>
      </c>
      <c r="AA25" s="25" t="s">
        <v>1156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s="43" customFormat="1" ht="18" customHeight="1" x14ac:dyDescent="0.35">
      <c r="A26" s="273" t="s">
        <v>3580</v>
      </c>
      <c r="B26" s="274" t="s">
        <v>246</v>
      </c>
      <c r="C26" s="275" t="s">
        <v>164</v>
      </c>
      <c r="D26" s="276" t="s">
        <v>1754</v>
      </c>
      <c r="E26" s="277" t="s">
        <v>56</v>
      </c>
      <c r="F26" s="277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Franche-Comté</v>
      </c>
      <c r="G26" s="278">
        <f>LOOKUP(Z26-Paramètres!$E$1,Paramètres!$A$1:$A$20)</f>
        <v>-11</v>
      </c>
      <c r="H26" s="278" t="str">
        <f>LOOKUP(G26,Paramètres!$A$1:$B$20)</f>
        <v>B2</v>
      </c>
      <c r="I26" s="279">
        <f t="shared" si="11"/>
        <v>5</v>
      </c>
      <c r="J26" s="118">
        <v>500</v>
      </c>
      <c r="K26" s="280" t="s">
        <v>239</v>
      </c>
      <c r="L26" s="280"/>
      <c r="M26" s="280"/>
      <c r="N26" s="281"/>
      <c r="O26" s="278" t="str">
        <f t="shared" si="12"/>
        <v>3G</v>
      </c>
      <c r="P26" s="193">
        <f t="shared" si="13"/>
        <v>30000</v>
      </c>
      <c r="Q26" s="193">
        <f t="shared" si="14"/>
        <v>0</v>
      </c>
      <c r="R26" s="193">
        <f t="shared" si="15"/>
        <v>0</v>
      </c>
      <c r="S26" s="193">
        <f t="shared" si="16"/>
        <v>0</v>
      </c>
      <c r="T26" s="193">
        <f t="shared" si="17"/>
        <v>30000</v>
      </c>
      <c r="U26" s="194" t="str">
        <f t="shared" si="18"/>
        <v>3G</v>
      </c>
      <c r="V26" s="195">
        <f t="shared" si="19"/>
        <v>0</v>
      </c>
      <c r="W26" s="194" t="str">
        <f t="shared" si="20"/>
        <v>3G</v>
      </c>
      <c r="X26" s="195">
        <f t="shared" si="21"/>
        <v>0</v>
      </c>
      <c r="Y26" s="38" t="str">
        <f ca="1">LOOKUP(G26,Paramètres!$A$1:$A$20,Paramètres!$C$1:$C$21)</f>
        <v>-11</v>
      </c>
      <c r="Z26" s="25">
        <v>2005</v>
      </c>
      <c r="AA26" s="25" t="s">
        <v>1156</v>
      </c>
      <c r="AB26" s="59" t="s">
        <v>3579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</row>
    <row r="27" spans="1:44" s="43" customFormat="1" ht="18" customHeight="1" x14ac:dyDescent="0.35">
      <c r="A27" s="65">
        <v>3</v>
      </c>
      <c r="B27" s="32" t="s">
        <v>500</v>
      </c>
      <c r="C27" s="46" t="s">
        <v>3191</v>
      </c>
      <c r="D27" s="136" t="s">
        <v>3192</v>
      </c>
      <c r="E27" s="64" t="s">
        <v>1120</v>
      </c>
      <c r="F27" s="64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Franche-Comté</v>
      </c>
      <c r="G27" s="213">
        <f>LOOKUP(Z27-Paramètres!$E$1,Paramètres!$A$1:$A$20)</f>
        <v>-10</v>
      </c>
      <c r="H27" s="213" t="str">
        <f>LOOKUP(G27,Paramètres!$A$1:$B$20)</f>
        <v>B1</v>
      </c>
      <c r="I27" s="209">
        <f t="shared" si="11"/>
        <v>5</v>
      </c>
      <c r="J27" s="118">
        <v>500</v>
      </c>
      <c r="K27" s="47" t="s">
        <v>204</v>
      </c>
      <c r="L27" s="47"/>
      <c r="M27" s="25"/>
      <c r="N27" s="52"/>
      <c r="O27" s="239" t="str">
        <f t="shared" si="12"/>
        <v>1G</v>
      </c>
      <c r="P27" s="193">
        <f t="shared" si="13"/>
        <v>10000</v>
      </c>
      <c r="Q27" s="193">
        <f t="shared" si="14"/>
        <v>0</v>
      </c>
      <c r="R27" s="193">
        <f t="shared" si="15"/>
        <v>0</v>
      </c>
      <c r="S27" s="193">
        <f t="shared" si="16"/>
        <v>0</v>
      </c>
      <c r="T27" s="193">
        <f t="shared" si="17"/>
        <v>10000</v>
      </c>
      <c r="U27" s="194" t="str">
        <f t="shared" si="18"/>
        <v>1G</v>
      </c>
      <c r="V27" s="195">
        <f t="shared" si="19"/>
        <v>0</v>
      </c>
      <c r="W27" s="194" t="str">
        <f t="shared" si="20"/>
        <v>1G</v>
      </c>
      <c r="X27" s="195">
        <f t="shared" si="21"/>
        <v>0</v>
      </c>
      <c r="Y27" s="38" t="str">
        <f ca="1">LOOKUP(G27,Paramètres!$A$1:$A$20,Paramètres!$C$1:$C$21)</f>
        <v>-11</v>
      </c>
      <c r="Z27" s="25">
        <v>2006</v>
      </c>
      <c r="AA27" s="25" t="s">
        <v>1156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s="43" customFormat="1" ht="18" customHeight="1" x14ac:dyDescent="0.35">
      <c r="A28" s="65">
        <v>4</v>
      </c>
      <c r="B28" s="32" t="s">
        <v>3193</v>
      </c>
      <c r="C28" s="46" t="s">
        <v>3194</v>
      </c>
      <c r="D28" s="136" t="s">
        <v>3195</v>
      </c>
      <c r="E28" s="64" t="s">
        <v>1125</v>
      </c>
      <c r="F28" s="64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Franche-Comté</v>
      </c>
      <c r="G28" s="213">
        <f>LOOKUP(Z28-Paramètres!$E$1,Paramètres!$A$1:$A$20)</f>
        <v>-11</v>
      </c>
      <c r="H28" s="213" t="str">
        <f>LOOKUP(G28,Paramètres!$A$1:$B$20)</f>
        <v>B2</v>
      </c>
      <c r="I28" s="209">
        <f t="shared" si="11"/>
        <v>5</v>
      </c>
      <c r="J28" s="118">
        <v>500</v>
      </c>
      <c r="K28" s="47" t="s">
        <v>204</v>
      </c>
      <c r="L28" s="47"/>
      <c r="M28" s="25"/>
      <c r="N28" s="52"/>
      <c r="O28" s="239" t="str">
        <f t="shared" si="12"/>
        <v>1G</v>
      </c>
      <c r="P28" s="193">
        <f t="shared" si="13"/>
        <v>10000</v>
      </c>
      <c r="Q28" s="193">
        <f t="shared" si="14"/>
        <v>0</v>
      </c>
      <c r="R28" s="193">
        <f t="shared" si="15"/>
        <v>0</v>
      </c>
      <c r="S28" s="193">
        <f t="shared" si="16"/>
        <v>0</v>
      </c>
      <c r="T28" s="193">
        <f t="shared" si="17"/>
        <v>10000</v>
      </c>
      <c r="U28" s="194" t="str">
        <f t="shared" si="18"/>
        <v>1G</v>
      </c>
      <c r="V28" s="195">
        <f t="shared" si="19"/>
        <v>0</v>
      </c>
      <c r="W28" s="194" t="str">
        <f t="shared" si="20"/>
        <v>1G</v>
      </c>
      <c r="X28" s="195">
        <f t="shared" si="21"/>
        <v>0</v>
      </c>
      <c r="Y28" s="38" t="str">
        <f ca="1">LOOKUP(G28,Paramètres!$A$1:$A$20,Paramètres!$C$1:$C$21)</f>
        <v>-11</v>
      </c>
      <c r="Z28" s="25">
        <v>2005</v>
      </c>
      <c r="AA28" s="25" t="s">
        <v>1156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1:44" s="43" customFormat="1" ht="18" customHeight="1" x14ac:dyDescent="0.35">
      <c r="A29" s="65">
        <v>5</v>
      </c>
      <c r="B29" s="32" t="s">
        <v>3196</v>
      </c>
      <c r="C29" s="46" t="s">
        <v>2639</v>
      </c>
      <c r="D29" s="136" t="s">
        <v>3197</v>
      </c>
      <c r="E29" s="64" t="s">
        <v>841</v>
      </c>
      <c r="F29" s="64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Franche-Comté</v>
      </c>
      <c r="G29" s="213">
        <f>LOOKUP(Z29-Paramètres!$E$1,Paramètres!$A$1:$A$20)</f>
        <v>-11</v>
      </c>
      <c r="H29" s="213" t="str">
        <f>LOOKUP(G29,Paramètres!$A$1:$B$20)</f>
        <v>B2</v>
      </c>
      <c r="I29" s="209">
        <f t="shared" si="11"/>
        <v>5</v>
      </c>
      <c r="J29" s="118">
        <v>500</v>
      </c>
      <c r="K29" s="47" t="s">
        <v>204</v>
      </c>
      <c r="L29" s="47"/>
      <c r="M29" s="25"/>
      <c r="N29" s="52"/>
      <c r="O29" s="239" t="str">
        <f t="shared" si="12"/>
        <v>1G</v>
      </c>
      <c r="P29" s="193">
        <f t="shared" si="13"/>
        <v>10000</v>
      </c>
      <c r="Q29" s="193">
        <f t="shared" si="14"/>
        <v>0</v>
      </c>
      <c r="R29" s="193">
        <f t="shared" si="15"/>
        <v>0</v>
      </c>
      <c r="S29" s="193">
        <f t="shared" si="16"/>
        <v>0</v>
      </c>
      <c r="T29" s="193">
        <f t="shared" si="17"/>
        <v>10000</v>
      </c>
      <c r="U29" s="194" t="str">
        <f t="shared" si="18"/>
        <v>1G</v>
      </c>
      <c r="V29" s="195">
        <f t="shared" si="19"/>
        <v>0</v>
      </c>
      <c r="W29" s="194" t="str">
        <f t="shared" si="20"/>
        <v>1G</v>
      </c>
      <c r="X29" s="195">
        <f t="shared" si="21"/>
        <v>0</v>
      </c>
      <c r="Y29" s="38" t="str">
        <f ca="1">LOOKUP(G29,Paramètres!$A$1:$A$20,Paramètres!$C$1:$C$21)</f>
        <v>-11</v>
      </c>
      <c r="Z29" s="25">
        <v>2005</v>
      </c>
      <c r="AA29" s="25" t="s">
        <v>1156</v>
      </c>
      <c r="AB29" s="59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</row>
    <row r="30" spans="1:44" s="43" customFormat="1" ht="18" customHeight="1" x14ac:dyDescent="0.35">
      <c r="A30" s="65">
        <v>6</v>
      </c>
      <c r="B30" s="32" t="s">
        <v>3198</v>
      </c>
      <c r="C30" s="46" t="s">
        <v>3199</v>
      </c>
      <c r="D30" s="136" t="s">
        <v>3200</v>
      </c>
      <c r="E30" s="64" t="s">
        <v>665</v>
      </c>
      <c r="F30" s="64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Franche-Comté</v>
      </c>
      <c r="G30" s="213">
        <f>LOOKUP(Z30-Paramètres!$E$1,Paramètres!$A$1:$A$20)</f>
        <v>-11</v>
      </c>
      <c r="H30" s="213" t="str">
        <f>LOOKUP(G30,Paramètres!$A$1:$B$20)</f>
        <v>B2</v>
      </c>
      <c r="I30" s="209">
        <f t="shared" si="11"/>
        <v>5</v>
      </c>
      <c r="J30" s="118">
        <v>500</v>
      </c>
      <c r="K30" s="47" t="s">
        <v>204</v>
      </c>
      <c r="L30" s="47"/>
      <c r="M30" s="25"/>
      <c r="N30" s="52"/>
      <c r="O30" s="239" t="str">
        <f t="shared" si="12"/>
        <v>1G</v>
      </c>
      <c r="P30" s="193">
        <f t="shared" si="13"/>
        <v>10000</v>
      </c>
      <c r="Q30" s="193">
        <f t="shared" si="14"/>
        <v>0</v>
      </c>
      <c r="R30" s="193">
        <f t="shared" si="15"/>
        <v>0</v>
      </c>
      <c r="S30" s="193">
        <f t="shared" si="16"/>
        <v>0</v>
      </c>
      <c r="T30" s="193">
        <f t="shared" si="17"/>
        <v>10000</v>
      </c>
      <c r="U30" s="194" t="str">
        <f t="shared" si="18"/>
        <v>1G</v>
      </c>
      <c r="V30" s="195">
        <f t="shared" si="19"/>
        <v>0</v>
      </c>
      <c r="W30" s="194" t="str">
        <f t="shared" si="20"/>
        <v>1G</v>
      </c>
      <c r="X30" s="195">
        <f t="shared" si="21"/>
        <v>0</v>
      </c>
      <c r="Y30" s="38" t="str">
        <f ca="1">LOOKUP(G30,Paramètres!$A$1:$A$20,Paramètres!$C$1:$C$21)</f>
        <v>-11</v>
      </c>
      <c r="Z30" s="25">
        <v>2005</v>
      </c>
      <c r="AA30" s="25" t="s">
        <v>1156</v>
      </c>
      <c r="AB30" s="59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  <row r="31" spans="1:44" s="43" customFormat="1" ht="18" customHeight="1" x14ac:dyDescent="0.35">
      <c r="A31" s="65">
        <v>7</v>
      </c>
      <c r="B31" s="32" t="s">
        <v>707</v>
      </c>
      <c r="C31" s="46" t="s">
        <v>708</v>
      </c>
      <c r="D31" s="136" t="s">
        <v>1512</v>
      </c>
      <c r="E31" s="64" t="s">
        <v>709</v>
      </c>
      <c r="F31" s="64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Franche-Comté</v>
      </c>
      <c r="G31" s="213">
        <f>LOOKUP(Z31-Paramètres!$E$1,Paramètres!$A$1:$A$20)</f>
        <v>-9</v>
      </c>
      <c r="H31" s="213" t="str">
        <f>LOOKUP(G31,Paramètres!$A$1:$B$20)</f>
        <v>P</v>
      </c>
      <c r="I31" s="209">
        <f t="shared" si="11"/>
        <v>5</v>
      </c>
      <c r="J31" s="118">
        <v>517</v>
      </c>
      <c r="K31" s="25" t="s">
        <v>205</v>
      </c>
      <c r="L31" s="25"/>
      <c r="M31" s="25"/>
      <c r="N31" s="52"/>
      <c r="O31" s="239" t="str">
        <f t="shared" si="12"/>
        <v>80H</v>
      </c>
      <c r="P31" s="193">
        <f t="shared" si="13"/>
        <v>8000</v>
      </c>
      <c r="Q31" s="193">
        <f t="shared" si="14"/>
        <v>0</v>
      </c>
      <c r="R31" s="193">
        <f t="shared" si="15"/>
        <v>0</v>
      </c>
      <c r="S31" s="193">
        <f t="shared" si="16"/>
        <v>0</v>
      </c>
      <c r="T31" s="193">
        <f t="shared" si="17"/>
        <v>8000</v>
      </c>
      <c r="U31" s="194" t="str">
        <f t="shared" si="18"/>
        <v>80H</v>
      </c>
      <c r="V31" s="195">
        <f t="shared" si="19"/>
        <v>0</v>
      </c>
      <c r="W31" s="194" t="str">
        <f t="shared" si="20"/>
        <v>80H</v>
      </c>
      <c r="X31" s="195">
        <f t="shared" si="21"/>
        <v>0</v>
      </c>
      <c r="Y31" s="38" t="str">
        <f ca="1">LOOKUP(G31,Paramètres!$A$1:$A$20,Paramètres!$C$1:$C$21)</f>
        <v>-11</v>
      </c>
      <c r="Z31" s="25">
        <v>2008</v>
      </c>
      <c r="AA31" s="25" t="s">
        <v>1156</v>
      </c>
      <c r="AB31" s="59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s="43" customFormat="1" ht="18" customHeight="1" x14ac:dyDescent="0.35">
      <c r="A32" s="65">
        <v>8</v>
      </c>
      <c r="B32" s="32" t="s">
        <v>29</v>
      </c>
      <c r="C32" s="46" t="s">
        <v>1177</v>
      </c>
      <c r="D32" s="136" t="s">
        <v>1824</v>
      </c>
      <c r="E32" s="64" t="s">
        <v>1121</v>
      </c>
      <c r="F32" s="64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Franche-Comté</v>
      </c>
      <c r="G32" s="213">
        <f>LOOKUP(Z32-Paramètres!$E$1,Paramètres!$A$1:$A$20)</f>
        <v>-11</v>
      </c>
      <c r="H32" s="213" t="str">
        <f>LOOKUP(G32,Paramètres!$A$1:$B$20)</f>
        <v>B2</v>
      </c>
      <c r="I32" s="209">
        <f>INT(J32/100)</f>
        <v>5</v>
      </c>
      <c r="J32" s="118">
        <v>500</v>
      </c>
      <c r="K32" s="47" t="s">
        <v>205</v>
      </c>
      <c r="L32" s="47"/>
      <c r="M32" s="47"/>
      <c r="N32" s="38"/>
      <c r="O32" s="239" t="str">
        <f>IF(X32&gt;0,CONCATENATE(W32,INT(X32/POWER(10,INT(LOG10(X32)/2)*2)),CHAR(73-INT(LOG10(X32)/2))),W32)</f>
        <v>80H</v>
      </c>
      <c r="P32" s="193">
        <f>POWER(10,(73-CODE(IF(OR(K32=0,K32="",K32="Ni"),"Z",RIGHT(UPPER(K32)))))*2)*IF(OR(K32=0,K32="",K32="Ni"),0,VALUE(LEFT(K32,LEN(K32)-1)))</f>
        <v>8000</v>
      </c>
      <c r="Q32" s="193">
        <f>POWER(10,(73-CODE(IF(OR(L32=0,L32="",L32="Ni"),"Z",RIGHT(UPPER(L32)))))*2)*IF(OR(L32=0,L32="",L32="Ni"),0,VALUE(LEFT(L32,LEN(L32)-1)))</f>
        <v>0</v>
      </c>
      <c r="R32" s="193">
        <f>POWER(10,(73-CODE(IF(OR(M32=0,M32="",M32="Ni"),"Z",RIGHT(UPPER(M32)))))*2)*IF(OR(M32=0,M32="",M32="Ni"),0,VALUE(LEFT(M32,LEN(M32)-1)))</f>
        <v>0</v>
      </c>
      <c r="S32" s="193">
        <f>POWER(10,(73-CODE(IF(OR(N32=0,N32="",N32="Ni"),"Z",RIGHT(UPPER(N32)))))*2)*IF(OR(N32=0,N32="",N32="Ni"),0,VALUE(LEFT(N32,LEN(N32)-1)))</f>
        <v>0</v>
      </c>
      <c r="T32" s="193">
        <f>P32+Q32+R32+S32</f>
        <v>8000</v>
      </c>
      <c r="U32" s="194" t="str">
        <f>IF(T32&gt;0,CONCATENATE(INT(T32/POWER(10,INT(MIN(LOG10(T32),16)/2)*2)),CHAR(73-INT(MIN(LOG10(T32),16)/2))),"0")</f>
        <v>80H</v>
      </c>
      <c r="V32" s="195">
        <f>IF(T32&gt;0,T32-INT(T32/POWER(10,INT(MIN(LOG10(T32),16)/2)*2))*POWER(10,INT(MIN(LOG10(T32),16)/2)*2),0)</f>
        <v>0</v>
      </c>
      <c r="W32" s="194" t="str">
        <f>IF(V32&gt;0,CONCATENATE(U32,INT(V32/POWER(10,INT(LOG10(V32)/2)*2)),CHAR(73-INT(LOG10(V32)/2))),U32)</f>
        <v>80H</v>
      </c>
      <c r="X32" s="195">
        <f>IF(V32&gt;0,V32-INT(V32/POWER(10,INT(LOG10(V32)/2)*2))*POWER(10,INT(LOG10(V32)/2)*2),0)</f>
        <v>0</v>
      </c>
      <c r="Y32" s="38" t="str">
        <f ca="1">LOOKUP(G32,Paramètres!$A$1:$A$20,Paramètres!$C$1:$C$21)</f>
        <v>-11</v>
      </c>
      <c r="Z32" s="25">
        <v>2005</v>
      </c>
      <c r="AA32" s="25" t="s">
        <v>1156</v>
      </c>
      <c r="AB32" s="59"/>
    </row>
    <row r="33" spans="1:46" s="43" customFormat="1" ht="18" customHeight="1" x14ac:dyDescent="0.35">
      <c r="A33" s="65">
        <v>9</v>
      </c>
      <c r="B33" s="32" t="s">
        <v>173</v>
      </c>
      <c r="C33" s="46" t="s">
        <v>124</v>
      </c>
      <c r="D33" s="136" t="s">
        <v>2605</v>
      </c>
      <c r="E33" s="64" t="s">
        <v>842</v>
      </c>
      <c r="F33" s="64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Franche-Comté</v>
      </c>
      <c r="G33" s="213">
        <f>LOOKUP(Z33-Paramètres!$E$1,Paramètres!$A$1:$A$20)</f>
        <v>-11</v>
      </c>
      <c r="H33" s="213" t="str">
        <f>LOOKUP(G33,Paramètres!$A$1:$B$20)</f>
        <v>B2</v>
      </c>
      <c r="I33" s="209">
        <f t="shared" si="11"/>
        <v>5</v>
      </c>
      <c r="J33" s="118">
        <v>500</v>
      </c>
      <c r="K33" s="25" t="s">
        <v>205</v>
      </c>
      <c r="L33" s="47"/>
      <c r="M33" s="47"/>
      <c r="N33" s="52"/>
      <c r="O33" s="239" t="str">
        <f t="shared" si="12"/>
        <v>80H</v>
      </c>
      <c r="P33" s="193">
        <f t="shared" si="13"/>
        <v>8000</v>
      </c>
      <c r="Q33" s="193">
        <f t="shared" si="14"/>
        <v>0</v>
      </c>
      <c r="R33" s="193">
        <f t="shared" si="15"/>
        <v>0</v>
      </c>
      <c r="S33" s="193">
        <f t="shared" si="16"/>
        <v>0</v>
      </c>
      <c r="T33" s="193">
        <f t="shared" si="17"/>
        <v>8000</v>
      </c>
      <c r="U33" s="194" t="str">
        <f t="shared" si="18"/>
        <v>80H</v>
      </c>
      <c r="V33" s="195">
        <f t="shared" si="19"/>
        <v>0</v>
      </c>
      <c r="W33" s="194" t="str">
        <f t="shared" si="20"/>
        <v>80H</v>
      </c>
      <c r="X33" s="195">
        <f t="shared" si="21"/>
        <v>0</v>
      </c>
      <c r="Y33" s="38" t="str">
        <f ca="1">LOOKUP(G33,Paramètres!$A$1:$A$20,Paramètres!$C$1:$C$21)</f>
        <v>-11</v>
      </c>
      <c r="Z33" s="25">
        <v>2005</v>
      </c>
      <c r="AA33" s="25" t="s">
        <v>1156</v>
      </c>
      <c r="AB33" s="59"/>
    </row>
    <row r="34" spans="1:46" s="43" customFormat="1" ht="18" customHeight="1" x14ac:dyDescent="0.35">
      <c r="A34" s="65">
        <v>10</v>
      </c>
      <c r="B34" s="32" t="s">
        <v>363</v>
      </c>
      <c r="C34" s="32" t="s">
        <v>76</v>
      </c>
      <c r="D34" s="138" t="s">
        <v>2852</v>
      </c>
      <c r="E34" s="33" t="s">
        <v>1013</v>
      </c>
      <c r="F34" s="33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Franche-Comté</v>
      </c>
      <c r="G34" s="209">
        <f>LOOKUP(Z34-Paramètres!$E$1,Paramètres!$A$1:$A$20)</f>
        <v>-11</v>
      </c>
      <c r="H34" s="209" t="str">
        <f>LOOKUP(G34,Paramètres!$A$1:$B$20)</f>
        <v>B2</v>
      </c>
      <c r="I34" s="209">
        <f t="shared" si="11"/>
        <v>5</v>
      </c>
      <c r="J34" s="116">
        <v>500</v>
      </c>
      <c r="K34" s="47" t="s">
        <v>659</v>
      </c>
      <c r="L34" s="47"/>
      <c r="M34" s="25"/>
      <c r="N34" s="25"/>
      <c r="O34" s="241" t="str">
        <f t="shared" si="12"/>
        <v>75H</v>
      </c>
      <c r="P34" s="193">
        <f t="shared" si="13"/>
        <v>7500</v>
      </c>
      <c r="Q34" s="193">
        <f t="shared" si="14"/>
        <v>0</v>
      </c>
      <c r="R34" s="193">
        <f t="shared" si="15"/>
        <v>0</v>
      </c>
      <c r="S34" s="193">
        <f t="shared" si="16"/>
        <v>0</v>
      </c>
      <c r="T34" s="193">
        <f t="shared" si="17"/>
        <v>7500</v>
      </c>
      <c r="U34" s="194" t="str">
        <f t="shared" si="18"/>
        <v>75H</v>
      </c>
      <c r="V34" s="195">
        <f t="shared" si="19"/>
        <v>0</v>
      </c>
      <c r="W34" s="194" t="str">
        <f t="shared" si="20"/>
        <v>75H</v>
      </c>
      <c r="X34" s="195">
        <f t="shared" si="21"/>
        <v>0</v>
      </c>
      <c r="Y34" s="38" t="str">
        <f ca="1">LOOKUP(G34,Paramètres!$A$1:$A$20,Paramètres!$C$1:$C$21)</f>
        <v>-11</v>
      </c>
      <c r="Z34" s="25">
        <v>2005</v>
      </c>
      <c r="AA34" s="25" t="s">
        <v>1156</v>
      </c>
      <c r="AB34" s="59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  <row r="35" spans="1:46" s="43" customFormat="1" x14ac:dyDescent="0.35">
      <c r="A35" s="65">
        <v>11</v>
      </c>
      <c r="B35" s="32" t="s">
        <v>104</v>
      </c>
      <c r="C35" s="32" t="s">
        <v>106</v>
      </c>
      <c r="D35" s="138" t="s">
        <v>1776</v>
      </c>
      <c r="E35" s="49" t="s">
        <v>105</v>
      </c>
      <c r="F35" s="97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Franche-Comté</v>
      </c>
      <c r="G35" s="36">
        <f>LOOKUP(Z35-Paramètres!$E$1,Paramètres!$A$1:$A$20)</f>
        <v>-9</v>
      </c>
      <c r="H35" s="36" t="str">
        <f>LOOKUP(G35,Paramètres!$A$1:$B$20)</f>
        <v>P</v>
      </c>
      <c r="I35" s="37">
        <f t="shared" si="11"/>
        <v>5</v>
      </c>
      <c r="J35" s="116">
        <v>500</v>
      </c>
      <c r="K35" s="25" t="s">
        <v>206</v>
      </c>
      <c r="L35" s="25"/>
      <c r="M35" s="25"/>
      <c r="N35" s="52"/>
      <c r="O35" s="77" t="str">
        <f t="shared" si="12"/>
        <v>65H</v>
      </c>
      <c r="P35" s="91">
        <f t="shared" si="13"/>
        <v>6500</v>
      </c>
      <c r="Q35" s="91">
        <f t="shared" si="14"/>
        <v>0</v>
      </c>
      <c r="R35" s="91">
        <f t="shared" si="15"/>
        <v>0</v>
      </c>
      <c r="S35" s="91">
        <f t="shared" si="16"/>
        <v>0</v>
      </c>
      <c r="T35" s="91">
        <f t="shared" si="17"/>
        <v>6500</v>
      </c>
      <c r="U35" s="92" t="str">
        <f t="shared" si="18"/>
        <v>65H</v>
      </c>
      <c r="V35" s="93">
        <f t="shared" si="19"/>
        <v>0</v>
      </c>
      <c r="W35" s="92" t="str">
        <f t="shared" si="20"/>
        <v>65H</v>
      </c>
      <c r="X35" s="93">
        <f t="shared" si="21"/>
        <v>0</v>
      </c>
      <c r="Y35" s="36" t="str">
        <f ca="1">LOOKUP(G35,Paramètres!$A$1:$A$20,Paramètres!$C$1:$C$21)</f>
        <v>-11</v>
      </c>
      <c r="Z35" s="25">
        <v>2008</v>
      </c>
      <c r="AA35" s="25" t="s">
        <v>1156</v>
      </c>
      <c r="AB35" s="59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1:46" s="43" customFormat="1" x14ac:dyDescent="0.35">
      <c r="A36" s="65">
        <v>12</v>
      </c>
      <c r="B36" s="32" t="s">
        <v>2628</v>
      </c>
      <c r="C36" s="32" t="s">
        <v>2627</v>
      </c>
      <c r="D36" s="138" t="s">
        <v>2836</v>
      </c>
      <c r="E36" s="49" t="s">
        <v>331</v>
      </c>
      <c r="F36" s="97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Franche-Comté</v>
      </c>
      <c r="G36" s="37">
        <f>LOOKUP(Z36-Paramètres!$E$1,Paramètres!$A$1:$A$20)</f>
        <v>-10</v>
      </c>
      <c r="H36" s="37" t="str">
        <f>LOOKUP(G36,Paramètres!$A$1:$B$20)</f>
        <v>B1</v>
      </c>
      <c r="I36" s="37">
        <f t="shared" si="11"/>
        <v>5</v>
      </c>
      <c r="J36" s="116">
        <v>500</v>
      </c>
      <c r="K36" s="47" t="s">
        <v>206</v>
      </c>
      <c r="L36" s="47"/>
      <c r="M36" s="25"/>
      <c r="N36" s="25"/>
      <c r="O36" s="88" t="str">
        <f t="shared" si="12"/>
        <v>65H</v>
      </c>
      <c r="P36" s="56">
        <f t="shared" si="13"/>
        <v>6500</v>
      </c>
      <c r="Q36" s="56">
        <f t="shared" si="14"/>
        <v>0</v>
      </c>
      <c r="R36" s="56">
        <f t="shared" si="15"/>
        <v>0</v>
      </c>
      <c r="S36" s="56">
        <f t="shared" si="16"/>
        <v>0</v>
      </c>
      <c r="T36" s="56">
        <f t="shared" si="17"/>
        <v>6500</v>
      </c>
      <c r="U36" s="57" t="str">
        <f t="shared" si="18"/>
        <v>65H</v>
      </c>
      <c r="V36" s="58">
        <f t="shared" si="19"/>
        <v>0</v>
      </c>
      <c r="W36" s="57" t="str">
        <f t="shared" si="20"/>
        <v>65H</v>
      </c>
      <c r="X36" s="58">
        <f t="shared" si="21"/>
        <v>0</v>
      </c>
      <c r="Y36" s="37" t="str">
        <f ca="1">LOOKUP(G36,Paramètres!$A$1:$A$20,Paramètres!$C$1:$C$21)</f>
        <v>-11</v>
      </c>
      <c r="Z36" s="25">
        <v>2006</v>
      </c>
      <c r="AA36" s="25" t="s">
        <v>1156</v>
      </c>
      <c r="AB36" s="61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M46" sqref="AM46"/>
      <pageMargins left="0.23622047244094491" right="0.23622047244094491" top="0.74803149606299213" bottom="0.74803149606299213" header="0.31496062992125984" footer="0.31496062992125984"/>
      <pageSetup paperSize="9" scale="9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"/>
  <sheetViews>
    <sheetView workbookViewId="0">
      <selection activeCell="B6" sqref="B6:C13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3" width="11.42578125" style="21"/>
    <col min="44" max="16384" width="11.42578125" style="17"/>
  </cols>
  <sheetData>
    <row r="1" spans="1:46" ht="17.25" thickBot="1" x14ac:dyDescent="0.4"/>
    <row r="2" spans="1:46" x14ac:dyDescent="0.35">
      <c r="C2" s="11" t="s">
        <v>2619</v>
      </c>
      <c r="N2" s="309" t="s">
        <v>2907</v>
      </c>
      <c r="O2" s="310"/>
    </row>
    <row r="3" spans="1:46" ht="17.25" thickBot="1" x14ac:dyDescent="0.4">
      <c r="N3" s="311" t="s">
        <v>2621</v>
      </c>
      <c r="O3" s="312"/>
    </row>
    <row r="5" spans="1:46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6" s="43" customFormat="1" x14ac:dyDescent="0.35">
      <c r="A6" s="224">
        <v>1</v>
      </c>
      <c r="B6" s="32" t="s">
        <v>2385</v>
      </c>
      <c r="C6" s="32" t="s">
        <v>2270</v>
      </c>
      <c r="D6" s="138" t="s">
        <v>2460</v>
      </c>
      <c r="E6" s="33" t="s">
        <v>334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238">
        <f>LOOKUP(Z6-Paramètres!$E$1,Paramètres!$A$1:$A$20)</f>
        <v>-40</v>
      </c>
      <c r="H6" s="238" t="str">
        <f>LOOKUP(G6,Paramètres!$A$1:$B$20)</f>
        <v>S</v>
      </c>
      <c r="I6" s="209">
        <f t="shared" ref="I6:I13" si="0">INT(J6/100)</f>
        <v>8</v>
      </c>
      <c r="J6" s="116">
        <v>868</v>
      </c>
      <c r="K6" s="1" t="s">
        <v>3173</v>
      </c>
      <c r="L6" s="1"/>
      <c r="M6" s="1"/>
      <c r="N6" s="1"/>
      <c r="O6" s="241" t="str">
        <f t="shared" ref="O6:O13" si="1">IF(X6&gt;0,CONCATENATE(W6,INT(X6/POWER(10,INT(LOG10(X6)/2)*2)),CHAR(73-INT(LOG10(X6)/2))),W6)</f>
        <v>75C</v>
      </c>
      <c r="P6" s="193">
        <f t="shared" ref="P6:S13" si="2">POWER(10,(73-CODE(IF(OR(K6=0,K6="",K6="Ni"),"Z",RIGHT(UPPER(K6)))))*2)*IF(OR(K6=0,K6="",K6="Ni"),0,VALUE(LEFT(K6,LEN(K6)-1)))</f>
        <v>75000000000000</v>
      </c>
      <c r="Q6" s="193">
        <f t="shared" si="2"/>
        <v>0</v>
      </c>
      <c r="R6" s="193">
        <f t="shared" si="2"/>
        <v>0</v>
      </c>
      <c r="S6" s="193">
        <f t="shared" si="2"/>
        <v>0</v>
      </c>
      <c r="T6" s="193">
        <f t="shared" ref="T6:T13" si="3">P6+Q6+R6+S6</f>
        <v>75000000000000</v>
      </c>
      <c r="U6" s="194" t="str">
        <f t="shared" ref="U6:U13" si="4">IF(T6&gt;0,CONCATENATE(INT(T6/POWER(10,INT(MIN(LOG10(T6),16)/2)*2)),CHAR(73-INT(MIN(LOG10(T6),16)/2))),"0")</f>
        <v>75C</v>
      </c>
      <c r="V6" s="195">
        <f t="shared" ref="V6:V13" si="5">IF(T6&gt;0,T6-INT(T6/POWER(10,INT(MIN(LOG10(T6),16)/2)*2))*POWER(10,INT(MIN(LOG10(T6),16)/2)*2),0)</f>
        <v>0</v>
      </c>
      <c r="W6" s="194" t="str">
        <f t="shared" ref="W6:W13" si="6">IF(V6&gt;0,CONCATENATE(U6,INT(V6/POWER(10,INT(LOG10(V6)/2)*2)),CHAR(73-INT(LOG10(V6)/2))),U6)</f>
        <v>75C</v>
      </c>
      <c r="X6" s="195">
        <f t="shared" ref="X6:X13" si="7">IF(V6&gt;0,V6-INT(V6/POWER(10,INT(LOG10(V6)/2)*2))*POWER(10,INT(LOG10(V6)/2)*2),0)</f>
        <v>0</v>
      </c>
      <c r="Y6" s="38" t="str">
        <f ca="1">LOOKUP(G6,Paramètres!$A$1:$A$20,Paramètres!$C$1:$C$21)</f>
        <v>+18</v>
      </c>
      <c r="Z6" s="25">
        <v>1976</v>
      </c>
      <c r="AA6" s="186" t="s">
        <v>1156</v>
      </c>
      <c r="AB6" s="178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6" s="43" customFormat="1" x14ac:dyDescent="0.35">
      <c r="A7" s="224">
        <v>2</v>
      </c>
      <c r="B7" s="32" t="s">
        <v>502</v>
      </c>
      <c r="C7" s="32" t="s">
        <v>509</v>
      </c>
      <c r="D7" s="138" t="s">
        <v>2398</v>
      </c>
      <c r="E7" s="33" t="s">
        <v>334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209">
        <f>LOOKUP(Z7-Paramètres!$E$1,Paramètres!$A$1:$A$20)</f>
        <v>-50</v>
      </c>
      <c r="H7" s="209" t="str">
        <f>LOOKUP(G7,Paramètres!$A$1:$B$20)</f>
        <v>V1</v>
      </c>
      <c r="I7" s="209">
        <f t="shared" si="0"/>
        <v>8</v>
      </c>
      <c r="J7" s="116">
        <v>801</v>
      </c>
      <c r="K7" s="47" t="s">
        <v>637</v>
      </c>
      <c r="L7" s="47"/>
      <c r="M7" s="47"/>
      <c r="N7" s="47"/>
      <c r="O7" s="209" t="str">
        <f t="shared" si="1"/>
        <v>50C</v>
      </c>
      <c r="P7" s="225">
        <f t="shared" si="2"/>
        <v>50000000000000</v>
      </c>
      <c r="Q7" s="225">
        <f t="shared" si="2"/>
        <v>0</v>
      </c>
      <c r="R7" s="225">
        <f t="shared" si="2"/>
        <v>0</v>
      </c>
      <c r="S7" s="225">
        <f t="shared" si="2"/>
        <v>0</v>
      </c>
      <c r="T7" s="225">
        <f t="shared" si="3"/>
        <v>50000000000000</v>
      </c>
      <c r="U7" s="226" t="str">
        <f t="shared" si="4"/>
        <v>50C</v>
      </c>
      <c r="V7" s="227">
        <f t="shared" si="5"/>
        <v>0</v>
      </c>
      <c r="W7" s="226" t="str">
        <f t="shared" si="6"/>
        <v>50C</v>
      </c>
      <c r="X7" s="227">
        <f t="shared" si="7"/>
        <v>0</v>
      </c>
      <c r="Y7" s="38" t="str">
        <f ca="1">LOOKUP(G7,Paramètres!$A$1:$A$20,Paramètres!$C$1:$C$21)</f>
        <v>+18</v>
      </c>
      <c r="Z7" s="25">
        <v>1975</v>
      </c>
      <c r="AA7" s="186" t="s">
        <v>1156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6" s="43" customFormat="1" x14ac:dyDescent="0.35">
      <c r="A8" s="228">
        <v>3</v>
      </c>
      <c r="B8" s="32" t="s">
        <v>2897</v>
      </c>
      <c r="C8" s="32" t="s">
        <v>2899</v>
      </c>
      <c r="D8" s="138" t="s">
        <v>2902</v>
      </c>
      <c r="E8" s="33" t="s">
        <v>1126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238">
        <f>LOOKUP(Z8-Paramètres!$E$1,Paramètres!$A$1:$A$20)</f>
        <v>-70</v>
      </c>
      <c r="H8" s="238" t="str">
        <f>LOOKUP(G8,Paramètres!$A$1:$B$20)</f>
        <v>V3</v>
      </c>
      <c r="I8" s="209">
        <f t="shared" si="0"/>
        <v>6</v>
      </c>
      <c r="J8" s="116">
        <v>654</v>
      </c>
      <c r="K8" s="1" t="s">
        <v>429</v>
      </c>
      <c r="L8" s="1"/>
      <c r="M8" s="1"/>
      <c r="N8" s="1"/>
      <c r="O8" s="241" t="str">
        <f t="shared" si="1"/>
        <v>35C</v>
      </c>
      <c r="P8" s="193">
        <f t="shared" si="2"/>
        <v>35000000000000</v>
      </c>
      <c r="Q8" s="193">
        <f t="shared" si="2"/>
        <v>0</v>
      </c>
      <c r="R8" s="193">
        <f t="shared" si="2"/>
        <v>0</v>
      </c>
      <c r="S8" s="193">
        <f t="shared" si="2"/>
        <v>0</v>
      </c>
      <c r="T8" s="193">
        <f t="shared" si="3"/>
        <v>35000000000000</v>
      </c>
      <c r="U8" s="194" t="str">
        <f t="shared" si="4"/>
        <v>35C</v>
      </c>
      <c r="V8" s="195">
        <f t="shared" si="5"/>
        <v>0</v>
      </c>
      <c r="W8" s="194" t="str">
        <f t="shared" si="6"/>
        <v>35C</v>
      </c>
      <c r="X8" s="195">
        <f t="shared" si="7"/>
        <v>0</v>
      </c>
      <c r="Y8" s="38" t="str">
        <f ca="1">LOOKUP(G8,Paramètres!$A$1:$A$20,Paramètres!$C$1:$C$21)</f>
        <v>+18</v>
      </c>
      <c r="Z8" s="25">
        <v>1951</v>
      </c>
      <c r="AA8" s="216" t="s">
        <v>1156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6" s="43" customFormat="1" x14ac:dyDescent="0.35">
      <c r="A9" s="189">
        <v>4</v>
      </c>
      <c r="B9" s="32" t="s">
        <v>507</v>
      </c>
      <c r="C9" s="32" t="s">
        <v>508</v>
      </c>
      <c r="D9" s="138" t="s">
        <v>2414</v>
      </c>
      <c r="E9" s="33" t="s">
        <v>45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209">
        <f>LOOKUP(Z9-Paramètres!$E$1,Paramètres!$A$1:$A$20)</f>
        <v>-40</v>
      </c>
      <c r="H9" s="209" t="str">
        <f>LOOKUP(G9,Paramètres!$A$1:$B$20)</f>
        <v>S</v>
      </c>
      <c r="I9" s="209">
        <f t="shared" si="0"/>
        <v>7</v>
      </c>
      <c r="J9" s="116">
        <v>797</v>
      </c>
      <c r="K9" s="47" t="s">
        <v>466</v>
      </c>
      <c r="L9" s="47"/>
      <c r="M9" s="47"/>
      <c r="N9" s="47"/>
      <c r="O9" s="209" t="str">
        <f t="shared" si="1"/>
        <v>20C</v>
      </c>
      <c r="P9" s="193">
        <f t="shared" si="2"/>
        <v>20000000000000</v>
      </c>
      <c r="Q9" s="193">
        <f t="shared" si="2"/>
        <v>0</v>
      </c>
      <c r="R9" s="193">
        <f t="shared" si="2"/>
        <v>0</v>
      </c>
      <c r="S9" s="193">
        <f t="shared" si="2"/>
        <v>0</v>
      </c>
      <c r="T9" s="193">
        <f t="shared" si="3"/>
        <v>20000000000000</v>
      </c>
      <c r="U9" s="194" t="str">
        <f t="shared" si="4"/>
        <v>20C</v>
      </c>
      <c r="V9" s="195">
        <f t="shared" si="5"/>
        <v>0</v>
      </c>
      <c r="W9" s="194" t="str">
        <f t="shared" si="6"/>
        <v>20C</v>
      </c>
      <c r="X9" s="195">
        <f t="shared" si="7"/>
        <v>0</v>
      </c>
      <c r="Y9" s="38" t="str">
        <f ca="1">LOOKUP(G9,Paramètres!$A$1:$A$20,Paramètres!$C$1:$C$21)</f>
        <v>+18</v>
      </c>
      <c r="Z9" s="25">
        <v>1982</v>
      </c>
      <c r="AA9" s="186" t="s">
        <v>1156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6" s="43" customFormat="1" x14ac:dyDescent="0.35">
      <c r="A10" s="189">
        <v>5</v>
      </c>
      <c r="B10" s="32" t="s">
        <v>1074</v>
      </c>
      <c r="C10" s="32" t="s">
        <v>1056</v>
      </c>
      <c r="D10" s="138" t="s">
        <v>2435</v>
      </c>
      <c r="E10" s="33" t="s">
        <v>1015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209">
        <f>LOOKUP(Z10-Paramètres!$E$1,Paramètres!$A$1:$A$20)</f>
        <v>-70</v>
      </c>
      <c r="H10" s="209" t="str">
        <f>LOOKUP(G10,Paramètres!$A$1:$B$20)</f>
        <v>V3</v>
      </c>
      <c r="I10" s="209">
        <f t="shared" si="0"/>
        <v>7</v>
      </c>
      <c r="J10" s="116">
        <v>790</v>
      </c>
      <c r="K10" s="1" t="s">
        <v>863</v>
      </c>
      <c r="L10" s="1"/>
      <c r="M10" s="1"/>
      <c r="N10" s="1"/>
      <c r="O10" s="241" t="str">
        <f t="shared" si="1"/>
        <v>10C</v>
      </c>
      <c r="P10" s="193">
        <f t="shared" si="2"/>
        <v>10000000000000</v>
      </c>
      <c r="Q10" s="193">
        <f t="shared" si="2"/>
        <v>0</v>
      </c>
      <c r="R10" s="193">
        <f t="shared" si="2"/>
        <v>0</v>
      </c>
      <c r="S10" s="193">
        <f t="shared" si="2"/>
        <v>0</v>
      </c>
      <c r="T10" s="193">
        <f t="shared" si="3"/>
        <v>10000000000000</v>
      </c>
      <c r="U10" s="194" t="str">
        <f t="shared" si="4"/>
        <v>10C</v>
      </c>
      <c r="V10" s="195">
        <f t="shared" si="5"/>
        <v>0</v>
      </c>
      <c r="W10" s="194" t="str">
        <f t="shared" si="6"/>
        <v>10C</v>
      </c>
      <c r="X10" s="195">
        <f t="shared" si="7"/>
        <v>0</v>
      </c>
      <c r="Y10" s="38" t="str">
        <f ca="1">LOOKUP(G10,Paramètres!$A$1:$A$20,Paramètres!$C$1:$C$21)</f>
        <v>+18</v>
      </c>
      <c r="Z10" s="25">
        <v>1949</v>
      </c>
      <c r="AA10" s="186" t="s">
        <v>1156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6" s="43" customFormat="1" x14ac:dyDescent="0.35">
      <c r="A11" s="44">
        <v>6</v>
      </c>
      <c r="B11" s="32" t="s">
        <v>3210</v>
      </c>
      <c r="C11" s="32" t="s">
        <v>65</v>
      </c>
      <c r="D11" s="138" t="s">
        <v>3211</v>
      </c>
      <c r="E11" s="49" t="s">
        <v>855</v>
      </c>
      <c r="F11" s="97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81">
        <f>LOOKUP(Z11-Paramètres!$E$1,Paramètres!$A$1:$A$20)</f>
        <v>-20</v>
      </c>
      <c r="H11" s="81" t="str">
        <f>LOOKUP(G11,Paramètres!$A$1:$B$20)</f>
        <v>S</v>
      </c>
      <c r="I11" s="37">
        <f>INT(J11/100)</f>
        <v>5</v>
      </c>
      <c r="J11" s="116">
        <v>500</v>
      </c>
      <c r="K11" s="1" t="s">
        <v>254</v>
      </c>
      <c r="L11" s="1"/>
      <c r="M11" s="1"/>
      <c r="N11" s="1"/>
      <c r="O11" s="88" t="str">
        <f>IF(X11&gt;0,CONCATENATE(W11,INT(X11/POWER(10,INT(LOG10(X11)/2)*2)),CHAR(73-INT(LOG10(X11)/2))),W11)</f>
        <v>0</v>
      </c>
      <c r="P11" s="91">
        <f t="shared" ref="P11:S12" si="8">POWER(10,(73-CODE(IF(OR(K11=0,K11="",K11="Ni"),"Z",RIGHT(UPPER(K11)))))*2)*IF(OR(K11=0,K11="",K11="Ni"),0,VALUE(LEFT(K11,LEN(K11)-1)))</f>
        <v>0</v>
      </c>
      <c r="Q11" s="91">
        <f t="shared" si="8"/>
        <v>0</v>
      </c>
      <c r="R11" s="91">
        <f t="shared" si="8"/>
        <v>0</v>
      </c>
      <c r="S11" s="91">
        <f t="shared" si="8"/>
        <v>0</v>
      </c>
      <c r="T11" s="91">
        <f>P11+Q11+R11+S11</f>
        <v>0</v>
      </c>
      <c r="U11" s="92" t="str">
        <f>IF(T11&gt;0,CONCATENATE(INT(T11/POWER(10,INT(MIN(LOG10(T11),16)/2)*2)),CHAR(73-INT(MIN(LOG10(T11),16)/2))),"0")</f>
        <v>0</v>
      </c>
      <c r="V11" s="93">
        <f>IF(T11&gt;0,T11-INT(T11/POWER(10,INT(MIN(LOG10(T11),16)/2)*2))*POWER(10,INT(MIN(LOG10(T11),16)/2)*2),0)</f>
        <v>0</v>
      </c>
      <c r="W11" s="92" t="str">
        <f>IF(V11&gt;0,CONCATENATE(U11,INT(V11/POWER(10,INT(LOG10(V11)/2)*2)),CHAR(73-INT(LOG10(V11)/2))),U11)</f>
        <v>0</v>
      </c>
      <c r="X11" s="93">
        <f>IF(V11&gt;0,V11-INT(V11/POWER(10,INT(LOG10(V11)/2)*2))*POWER(10,INT(LOG10(V11)/2)*2),0)</f>
        <v>0</v>
      </c>
      <c r="Y11" s="36" t="str">
        <f ca="1">LOOKUP(G11,Paramètres!$A$1:$A$20,Paramètres!$C$1:$C$21)</f>
        <v>+18</v>
      </c>
      <c r="Z11" s="25">
        <v>1996</v>
      </c>
      <c r="AA11" s="25" t="s">
        <v>1156</v>
      </c>
      <c r="AB11" s="59"/>
      <c r="AC11" s="86"/>
      <c r="AD11" s="42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</row>
    <row r="12" spans="1:46" s="43" customFormat="1" x14ac:dyDescent="0.35">
      <c r="A12" s="44">
        <v>7</v>
      </c>
      <c r="B12" s="32" t="s">
        <v>3212</v>
      </c>
      <c r="C12" s="32" t="s">
        <v>3213</v>
      </c>
      <c r="D12" s="138" t="s">
        <v>3214</v>
      </c>
      <c r="E12" s="49" t="s">
        <v>855</v>
      </c>
      <c r="F12" s="97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81">
        <f>LOOKUP(Z12-Paramètres!$E$1,Paramètres!$A$1:$A$20)</f>
        <v>-20</v>
      </c>
      <c r="H12" s="81" t="str">
        <f>LOOKUP(G12,Paramètres!$A$1:$B$20)</f>
        <v>S</v>
      </c>
      <c r="I12" s="37">
        <f>INT(J12/100)</f>
        <v>5</v>
      </c>
      <c r="J12" s="116">
        <v>500</v>
      </c>
      <c r="K12" s="1" t="s">
        <v>254</v>
      </c>
      <c r="L12" s="1"/>
      <c r="M12" s="1"/>
      <c r="N12" s="1"/>
      <c r="O12" s="88" t="str">
        <f>IF(X12&gt;0,CONCATENATE(W12,INT(X12/POWER(10,INT(LOG10(X12)/2)*2)),CHAR(73-INT(LOG10(X12)/2))),W12)</f>
        <v>0</v>
      </c>
      <c r="P12" s="91">
        <f t="shared" si="8"/>
        <v>0</v>
      </c>
      <c r="Q12" s="91">
        <f t="shared" si="8"/>
        <v>0</v>
      </c>
      <c r="R12" s="91">
        <f t="shared" si="8"/>
        <v>0</v>
      </c>
      <c r="S12" s="91">
        <f t="shared" si="8"/>
        <v>0</v>
      </c>
      <c r="T12" s="91">
        <f>P12+Q12+R12+S12</f>
        <v>0</v>
      </c>
      <c r="U12" s="92" t="str">
        <f>IF(T12&gt;0,CONCATENATE(INT(T12/POWER(10,INT(MIN(LOG10(T12),16)/2)*2)),CHAR(73-INT(MIN(LOG10(T12),16)/2))),"0")</f>
        <v>0</v>
      </c>
      <c r="V12" s="93">
        <f>IF(T12&gt;0,T12-INT(T12/POWER(10,INT(MIN(LOG10(T12),16)/2)*2))*POWER(10,INT(MIN(LOG10(T12),16)/2)*2),0)</f>
        <v>0</v>
      </c>
      <c r="W12" s="92" t="str">
        <f>IF(V12&gt;0,CONCATENATE(U12,INT(V12/POWER(10,INT(LOG10(V12)/2)*2)),CHAR(73-INT(LOG10(V12)/2))),U12)</f>
        <v>0</v>
      </c>
      <c r="X12" s="93">
        <f>IF(V12&gt;0,V12-INT(V12/POWER(10,INT(LOG10(V12)/2)*2))*POWER(10,INT(LOG10(V12)/2)*2),0)</f>
        <v>0</v>
      </c>
      <c r="Y12" s="36" t="str">
        <f ca="1">LOOKUP(G12,Paramètres!$A$1:$A$20,Paramètres!$C$1:$C$21)</f>
        <v>+18</v>
      </c>
      <c r="Z12" s="25">
        <v>1996</v>
      </c>
      <c r="AA12" s="25" t="s">
        <v>1156</v>
      </c>
      <c r="AB12" s="59"/>
      <c r="AC12" s="86"/>
      <c r="AD12" s="42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</row>
    <row r="13" spans="1:46" s="43" customFormat="1" x14ac:dyDescent="0.35">
      <c r="A13" s="189">
        <v>8</v>
      </c>
      <c r="B13" s="32" t="s">
        <v>1075</v>
      </c>
      <c r="C13" s="32" t="s">
        <v>1057</v>
      </c>
      <c r="D13" s="138" t="s">
        <v>2437</v>
      </c>
      <c r="E13" s="33" t="s">
        <v>1016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238">
        <f>LOOKUP(Z13-Paramètres!$E$1,Paramètres!$A$1:$A$20)</f>
        <v>-50</v>
      </c>
      <c r="H13" s="238" t="str">
        <f>LOOKUP(G13,Paramètres!$A$1:$B$20)</f>
        <v>V1</v>
      </c>
      <c r="I13" s="209">
        <f t="shared" si="0"/>
        <v>5</v>
      </c>
      <c r="J13" s="116">
        <v>500</v>
      </c>
      <c r="K13" s="1">
        <v>0</v>
      </c>
      <c r="L13" s="1"/>
      <c r="M13" s="1"/>
      <c r="N13" s="1"/>
      <c r="O13" s="241" t="str">
        <f t="shared" si="1"/>
        <v>0</v>
      </c>
      <c r="P13" s="193">
        <f t="shared" si="2"/>
        <v>0</v>
      </c>
      <c r="Q13" s="193">
        <f t="shared" si="2"/>
        <v>0</v>
      </c>
      <c r="R13" s="193">
        <f t="shared" si="2"/>
        <v>0</v>
      </c>
      <c r="S13" s="193">
        <f t="shared" si="2"/>
        <v>0</v>
      </c>
      <c r="T13" s="193">
        <f t="shared" si="3"/>
        <v>0</v>
      </c>
      <c r="U13" s="194" t="str">
        <f t="shared" si="4"/>
        <v>0</v>
      </c>
      <c r="V13" s="195">
        <f t="shared" si="5"/>
        <v>0</v>
      </c>
      <c r="W13" s="194" t="str">
        <f t="shared" si="6"/>
        <v>0</v>
      </c>
      <c r="X13" s="195">
        <f t="shared" si="7"/>
        <v>0</v>
      </c>
      <c r="Y13" s="38" t="str">
        <f ca="1">LOOKUP(G13,Paramètres!$A$1:$A$20,Paramètres!$C$1:$C$21)</f>
        <v>+18</v>
      </c>
      <c r="Z13" s="25">
        <v>1971</v>
      </c>
      <c r="AA13" s="186" t="s">
        <v>1156</v>
      </c>
      <c r="AB13" s="61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J23" sqref="AJ23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"/>
  <sheetViews>
    <sheetView workbookViewId="0">
      <selection activeCell="A4" sqref="A4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1" spans="1:46" ht="17.25" thickBot="1" x14ac:dyDescent="0.4"/>
    <row r="2" spans="1:46" x14ac:dyDescent="0.35">
      <c r="C2" s="11" t="s">
        <v>2619</v>
      </c>
      <c r="N2" s="309" t="s">
        <v>2908</v>
      </c>
      <c r="O2" s="310"/>
    </row>
    <row r="3" spans="1:46" ht="17.25" thickBot="1" x14ac:dyDescent="0.4">
      <c r="N3" s="313" t="s">
        <v>2860</v>
      </c>
      <c r="O3" s="312"/>
    </row>
    <row r="5" spans="1:46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1:46" s="15" customFormat="1" x14ac:dyDescent="0.35">
      <c r="A6" s="229">
        <v>1</v>
      </c>
      <c r="B6" s="78" t="s">
        <v>525</v>
      </c>
      <c r="C6" s="78" t="s">
        <v>526</v>
      </c>
      <c r="D6" s="148" t="s">
        <v>2411</v>
      </c>
      <c r="E6" s="79" t="s">
        <v>334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237">
        <f>LOOKUP(Z6-Paramètres!$E$1,Paramètres!$A$1:$A$20)</f>
        <v>-18</v>
      </c>
      <c r="H6" s="237" t="str">
        <f>LOOKUP(G6,Paramètres!$A$1:$B$20)</f>
        <v>J3</v>
      </c>
      <c r="I6" s="238">
        <f>INT(J6/100)</f>
        <v>9</v>
      </c>
      <c r="J6" s="120">
        <v>907</v>
      </c>
      <c r="K6" s="87" t="s">
        <v>589</v>
      </c>
      <c r="L6" s="87"/>
      <c r="M6" s="87"/>
      <c r="N6" s="87"/>
      <c r="O6" s="237" t="str">
        <f>IF(X6&gt;0,CONCATENATE(W6,INT(X6/POWER(10,INT(LOG10(X6)/2)*2)),CHAR(73-INT(LOG10(X6)/2))),W6)</f>
        <v>3C</v>
      </c>
      <c r="P6" s="230">
        <f t="shared" ref="P6:S8" si="0">POWER(10,(73-CODE(IF(OR(K6=0,K6="",K6="Ni"),"Z",RIGHT(UPPER(K6)))))*2)*IF(OR(K6=0,K6="",K6="Ni"),0,VALUE(LEFT(K6,LEN(K6)-1)))</f>
        <v>3000000000000</v>
      </c>
      <c r="Q6" s="230">
        <f t="shared" si="0"/>
        <v>0</v>
      </c>
      <c r="R6" s="230">
        <f t="shared" si="0"/>
        <v>0</v>
      </c>
      <c r="S6" s="230">
        <f t="shared" si="0"/>
        <v>0</v>
      </c>
      <c r="T6" s="230">
        <f>P6+Q6+R6+S6</f>
        <v>3000000000000</v>
      </c>
      <c r="U6" s="231" t="str">
        <f>IF(T6&gt;0,CONCATENATE(INT(T6/POWER(10,INT(MIN(LOG10(T6),16)/2)*2)),CHAR(73-INT(MIN(LOG10(T6),16)/2))),"0")</f>
        <v>3C</v>
      </c>
      <c r="V6" s="232">
        <f>IF(T6&gt;0,T6-INT(T6/POWER(10,INT(MIN(LOG10(T6),16)/2)*2))*POWER(10,INT(MIN(LOG10(T6),16)/2)*2),0)</f>
        <v>0</v>
      </c>
      <c r="W6" s="231" t="str">
        <f>IF(V6&gt;0,CONCATENATE(U6,INT(V6/POWER(10,INT(LOG10(V6)/2)*2)),CHAR(73-INT(LOG10(V6)/2))),U6)</f>
        <v>3C</v>
      </c>
      <c r="X6" s="232">
        <f>IF(V6&gt;0,V6-INT(V6/POWER(10,INT(LOG10(V6)/2)*2))*POWER(10,INT(LOG10(V6)/2)*2),0)</f>
        <v>0</v>
      </c>
      <c r="Y6" s="38" t="str">
        <f ca="1">LOOKUP(G6,Paramètres!$A$1:$A$20,Paramètres!$C$1:$C$21)</f>
        <v>-18</v>
      </c>
      <c r="Z6" s="11">
        <v>1998</v>
      </c>
      <c r="AA6" s="216" t="s">
        <v>1156</v>
      </c>
      <c r="AB6" s="178"/>
      <c r="AC6" s="86"/>
      <c r="AD6" s="42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46" s="15" customFormat="1" x14ac:dyDescent="0.35">
      <c r="A7" s="229">
        <v>2</v>
      </c>
      <c r="B7" s="46" t="s">
        <v>1077</v>
      </c>
      <c r="C7" s="46" t="s">
        <v>1059</v>
      </c>
      <c r="D7" s="136" t="s">
        <v>2458</v>
      </c>
      <c r="E7" s="64" t="s">
        <v>1009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237">
        <f>LOOKUP(Z7-Paramètres!$E$1,Paramètres!$A$1:$A$20)</f>
        <v>-17</v>
      </c>
      <c r="H7" s="237" t="str">
        <f>LOOKUP(G7,Paramètres!$A$1:$B$20)</f>
        <v>J2</v>
      </c>
      <c r="I7" s="209">
        <f>INT(J7/100)</f>
        <v>13</v>
      </c>
      <c r="J7" s="116">
        <v>1316</v>
      </c>
      <c r="K7" s="2" t="s">
        <v>576</v>
      </c>
      <c r="L7" s="2"/>
      <c r="M7" s="2"/>
      <c r="N7" s="2"/>
      <c r="O7" s="239" t="str">
        <f>IF(X7&gt;0,CONCATENATE(W7,INT(X7/POWER(10,INT(LOG10(X7)/2)*2)),CHAR(73-INT(LOG10(X7)/2))),W7)</f>
        <v>75D</v>
      </c>
      <c r="P7" s="193">
        <f t="shared" si="0"/>
        <v>750000000000</v>
      </c>
      <c r="Q7" s="193">
        <f t="shared" si="0"/>
        <v>0</v>
      </c>
      <c r="R7" s="193">
        <f t="shared" si="0"/>
        <v>0</v>
      </c>
      <c r="S7" s="193">
        <f t="shared" si="0"/>
        <v>0</v>
      </c>
      <c r="T7" s="193">
        <f>P7+Q7+R7+S7</f>
        <v>750000000000</v>
      </c>
      <c r="U7" s="194" t="str">
        <f>IF(T7&gt;0,CONCATENATE(INT(T7/POWER(10,INT(MIN(LOG10(T7),16)/2)*2)),CHAR(73-INT(MIN(LOG10(T7),16)/2))),"0")</f>
        <v>75D</v>
      </c>
      <c r="V7" s="195">
        <f>IF(T7&gt;0,T7-INT(T7/POWER(10,INT(MIN(LOG10(T7),16)/2)*2))*POWER(10,INT(MIN(LOG10(T7),16)/2)*2),0)</f>
        <v>0</v>
      </c>
      <c r="W7" s="194" t="str">
        <f>IF(V7&gt;0,CONCATENATE(U7,INT(V7/POWER(10,INT(LOG10(V7)/2)*2)),CHAR(73-INT(LOG10(V7)/2))),U7)</f>
        <v>75D</v>
      </c>
      <c r="X7" s="195">
        <f>IF(V7&gt;0,V7-INT(V7/POWER(10,INT(LOG10(V7)/2)*2))*POWER(10,INT(LOG10(V7)/2)*2),0)</f>
        <v>0</v>
      </c>
      <c r="Y7" s="38" t="str">
        <f ca="1">LOOKUP(G7,Paramètres!$A$1:$A$20,Paramètres!$C$1:$C$21)</f>
        <v>-18</v>
      </c>
      <c r="Z7" s="25">
        <v>1999</v>
      </c>
      <c r="AA7" s="186" t="s">
        <v>1156</v>
      </c>
      <c r="AB7" s="59"/>
      <c r="AC7" s="86"/>
      <c r="AD7" s="42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</row>
    <row r="8" spans="1:46" s="15" customFormat="1" x14ac:dyDescent="0.35">
      <c r="A8" s="229">
        <v>3</v>
      </c>
      <c r="B8" s="14" t="s">
        <v>527</v>
      </c>
      <c r="C8" s="14" t="s">
        <v>528</v>
      </c>
      <c r="D8" s="150" t="s">
        <v>2430</v>
      </c>
      <c r="E8" s="13" t="s">
        <v>1121</v>
      </c>
      <c r="F8" s="33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238">
        <f>LOOKUP(Z8-Paramètres!$E$1,Paramètres!$A$1:$A$20)</f>
        <v>-17</v>
      </c>
      <c r="H8" s="238" t="str">
        <f>LOOKUP(G8,Paramètres!$A$1:$B$20)</f>
        <v>J2</v>
      </c>
      <c r="I8" s="238">
        <f>INT(J8/100)</f>
        <v>7</v>
      </c>
      <c r="J8" s="120">
        <v>780</v>
      </c>
      <c r="K8" s="12" t="s">
        <v>181</v>
      </c>
      <c r="L8" s="12"/>
      <c r="M8" s="12"/>
      <c r="N8" s="12"/>
      <c r="O8" s="238" t="str">
        <f>IF(X8&gt;0,CONCATENATE(W8,INT(X8/POWER(10,INT(LOG10(X8)/2)*2)),CHAR(73-INT(LOG10(X8)/2))),W8)</f>
        <v>50D</v>
      </c>
      <c r="P8" s="230">
        <f t="shared" si="0"/>
        <v>500000000000</v>
      </c>
      <c r="Q8" s="230">
        <f t="shared" si="0"/>
        <v>0</v>
      </c>
      <c r="R8" s="230">
        <f t="shared" si="0"/>
        <v>0</v>
      </c>
      <c r="S8" s="230">
        <f t="shared" si="0"/>
        <v>0</v>
      </c>
      <c r="T8" s="230">
        <f>P8+Q8+R8+S8</f>
        <v>500000000000</v>
      </c>
      <c r="U8" s="231" t="str">
        <f>IF(T8&gt;0,CONCATENATE(INT(T8/POWER(10,INT(MIN(LOG10(T8),16)/2)*2)),CHAR(73-INT(MIN(LOG10(T8),16)/2))),"0")</f>
        <v>50D</v>
      </c>
      <c r="V8" s="232">
        <f>IF(T8&gt;0,T8-INT(T8/POWER(10,INT(MIN(LOG10(T8),16)/2)*2))*POWER(10,INT(MIN(LOG10(T8),16)/2)*2),0)</f>
        <v>0</v>
      </c>
      <c r="W8" s="231" t="str">
        <f>IF(V8&gt;0,CONCATENATE(U8,INT(V8/POWER(10,INT(LOG10(V8)/2)*2)),CHAR(73-INT(LOG10(V8)/2))),U8)</f>
        <v>50D</v>
      </c>
      <c r="X8" s="232">
        <f>IF(V8&gt;0,V8-INT(V8/POWER(10,INT(LOG10(V8)/2)*2))*POWER(10,INT(LOG10(V8)/2)*2),0)</f>
        <v>0</v>
      </c>
      <c r="Y8" s="38" t="str">
        <f ca="1">LOOKUP(G8,Paramètres!$A$1:$A$20,Paramètres!$C$1:$C$21)</f>
        <v>-18</v>
      </c>
      <c r="Z8" s="11">
        <v>1999</v>
      </c>
      <c r="AA8" s="216" t="s">
        <v>1156</v>
      </c>
      <c r="AB8" s="61"/>
      <c r="AC8" s="86"/>
      <c r="AD8" s="42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B16" sqref="B16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1"/>
  <sheetViews>
    <sheetView workbookViewId="0">
      <selection activeCell="AE28" sqref="AE28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3" customWidth="1"/>
    <col min="5" max="5" width="18" style="66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1" width="11.42578125" style="21"/>
    <col min="42" max="16384" width="11.42578125" style="17"/>
  </cols>
  <sheetData>
    <row r="1" spans="1:44" ht="17.25" thickBot="1" x14ac:dyDescent="0.4"/>
    <row r="2" spans="1:44" x14ac:dyDescent="0.35">
      <c r="C2" s="11" t="s">
        <v>2619</v>
      </c>
      <c r="N2" s="309" t="s">
        <v>2908</v>
      </c>
      <c r="O2" s="310"/>
    </row>
    <row r="3" spans="1:44" ht="17.25" thickBot="1" x14ac:dyDescent="0.4">
      <c r="N3" s="313" t="s">
        <v>2904</v>
      </c>
      <c r="O3" s="312"/>
    </row>
    <row r="5" spans="1:44" s="31" customFormat="1" x14ac:dyDescent="0.35">
      <c r="A5" s="73"/>
      <c r="B5" s="68" t="s">
        <v>0</v>
      </c>
      <c r="C5" s="25" t="s">
        <v>1</v>
      </c>
      <c r="D5" s="134" t="s">
        <v>2</v>
      </c>
      <c r="E5" s="26" t="s">
        <v>3</v>
      </c>
      <c r="F5" s="26" t="s">
        <v>337</v>
      </c>
      <c r="G5" s="25" t="s">
        <v>5</v>
      </c>
      <c r="H5" s="25" t="s">
        <v>618</v>
      </c>
      <c r="I5" s="25" t="s">
        <v>619</v>
      </c>
      <c r="J5" s="25" t="s">
        <v>4</v>
      </c>
      <c r="K5" s="68" t="s">
        <v>620</v>
      </c>
      <c r="L5" s="25" t="s">
        <v>621</v>
      </c>
      <c r="M5" s="23" t="s">
        <v>622</v>
      </c>
      <c r="N5" s="23" t="s">
        <v>623</v>
      </c>
      <c r="O5" s="25" t="s">
        <v>1151</v>
      </c>
      <c r="P5" s="28" t="s">
        <v>624</v>
      </c>
      <c r="Q5" s="29" t="s">
        <v>625</v>
      </c>
      <c r="R5" s="24" t="s">
        <v>626</v>
      </c>
      <c r="S5" s="30" t="s">
        <v>627</v>
      </c>
      <c r="T5" s="30" t="s">
        <v>628</v>
      </c>
      <c r="U5" s="30"/>
      <c r="V5" s="30"/>
      <c r="W5" s="30"/>
      <c r="X5" s="30"/>
      <c r="Y5" s="27" t="s">
        <v>285</v>
      </c>
      <c r="Z5" s="25" t="s">
        <v>307</v>
      </c>
      <c r="AA5" s="25" t="s">
        <v>280</v>
      </c>
      <c r="AB5" s="52" t="s">
        <v>310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4" s="15" customFormat="1" x14ac:dyDescent="0.35">
      <c r="A6" s="224">
        <v>1</v>
      </c>
      <c r="B6" s="46" t="s">
        <v>256</v>
      </c>
      <c r="C6" s="46" t="s">
        <v>1047</v>
      </c>
      <c r="D6" s="136" t="s">
        <v>2432</v>
      </c>
      <c r="E6" s="64" t="s">
        <v>864</v>
      </c>
      <c r="F6" s="64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Franche-Comté</v>
      </c>
      <c r="G6" s="237">
        <f>LOOKUP(Z6-Paramètres!$E$1,Paramètres!$A$1:$A$20)</f>
        <v>-15</v>
      </c>
      <c r="H6" s="237" t="str">
        <f>LOOKUP(G6,Paramètres!$A$1:$B$20)</f>
        <v>C2</v>
      </c>
      <c r="I6" s="209">
        <f t="shared" ref="I6:I19" si="0">INT(J6/100)</f>
        <v>8</v>
      </c>
      <c r="J6" s="116">
        <v>850</v>
      </c>
      <c r="K6" s="2" t="s">
        <v>214</v>
      </c>
      <c r="L6" s="2"/>
      <c r="M6" s="2"/>
      <c r="N6" s="2"/>
      <c r="O6" s="239" t="str">
        <f t="shared" ref="O6:O19" si="1">IF(X6&gt;0,CONCATENATE(W6,INT(X6/POWER(10,INT(LOG10(X6)/2)*2)),CHAR(73-INT(LOG10(X6)/2))),W6)</f>
        <v>4D</v>
      </c>
      <c r="P6" s="193">
        <f t="shared" ref="P6:P19" si="2">POWER(10,(73-CODE(IF(OR(K6=0,K6="",K6="Ni"),"Z",RIGHT(UPPER(K6)))))*2)*IF(OR(K6=0,K6="",K6="Ni"),0,VALUE(LEFT(K6,LEN(K6)-1)))</f>
        <v>40000000000</v>
      </c>
      <c r="Q6" s="193">
        <f t="shared" ref="Q6:Q19" si="3">POWER(10,(73-CODE(IF(OR(L6=0,L6="",L6="Ni"),"Z",RIGHT(UPPER(L6)))))*2)*IF(OR(L6=0,L6="",L6="Ni"),0,VALUE(LEFT(L6,LEN(L6)-1)))</f>
        <v>0</v>
      </c>
      <c r="R6" s="193">
        <f t="shared" ref="R6:R19" si="4">POWER(10,(73-CODE(IF(OR(M6=0,M6="",M6="Ni"),"Z",RIGHT(UPPER(M6)))))*2)*IF(OR(M6=0,M6="",M6="Ni"),0,VALUE(LEFT(M6,LEN(M6)-1)))</f>
        <v>0</v>
      </c>
      <c r="S6" s="193">
        <f t="shared" ref="S6:S19" si="5">POWER(10,(73-CODE(IF(OR(N6=0,N6="",N6="Ni"),"Z",RIGHT(UPPER(N6)))))*2)*IF(OR(N6=0,N6="",N6="Ni"),0,VALUE(LEFT(N6,LEN(N6)-1)))</f>
        <v>0</v>
      </c>
      <c r="T6" s="193">
        <f t="shared" ref="T6:T19" si="6">P6+Q6+R6+S6</f>
        <v>40000000000</v>
      </c>
      <c r="U6" s="194" t="str">
        <f t="shared" ref="U6:U19" si="7">IF(T6&gt;0,CONCATENATE(INT(T6/POWER(10,INT(MIN(LOG10(T6),16)/2)*2)),CHAR(73-INT(MIN(LOG10(T6),16)/2))),"0")</f>
        <v>4D</v>
      </c>
      <c r="V6" s="195">
        <f t="shared" ref="V6:V19" si="8">IF(T6&gt;0,T6-INT(T6/POWER(10,INT(MIN(LOG10(T6),16)/2)*2))*POWER(10,INT(MIN(LOG10(T6),16)/2)*2),0)</f>
        <v>0</v>
      </c>
      <c r="W6" s="194" t="str">
        <f t="shared" ref="W6:W19" si="9">IF(V6&gt;0,CONCATENATE(U6,INT(V6/POWER(10,INT(LOG10(V6)/2)*2)),CHAR(73-INT(LOG10(V6)/2))),U6)</f>
        <v>4D</v>
      </c>
      <c r="X6" s="195">
        <f t="shared" ref="X6:X19" si="10">IF(V6&gt;0,V6-INT(V6/POWER(10,INT(LOG10(V6)/2)*2))*POWER(10,INT(LOG10(V6)/2)*2),0)</f>
        <v>0</v>
      </c>
      <c r="Y6" s="38" t="str">
        <f ca="1">LOOKUP(G6,Paramètres!$A$1:$A$20,Paramètres!$C$1:$C$21)</f>
        <v>-15</v>
      </c>
      <c r="Z6" s="25">
        <v>2001</v>
      </c>
      <c r="AA6" s="186" t="s">
        <v>1156</v>
      </c>
      <c r="AB6" s="178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15" customFormat="1" x14ac:dyDescent="0.35">
      <c r="A7" s="224">
        <v>2</v>
      </c>
      <c r="B7" s="78" t="s">
        <v>522</v>
      </c>
      <c r="C7" s="78" t="s">
        <v>523</v>
      </c>
      <c r="D7" s="148" t="s">
        <v>2427</v>
      </c>
      <c r="E7" s="79" t="s">
        <v>1123</v>
      </c>
      <c r="F7" s="64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Franche-Comté</v>
      </c>
      <c r="G7" s="237">
        <f>LOOKUP(Z7-Paramètres!$E$1,Paramètres!$A$1:$A$20)</f>
        <v>-15</v>
      </c>
      <c r="H7" s="237" t="str">
        <f>LOOKUP(G7,Paramètres!$A$1:$B$20)</f>
        <v>C2</v>
      </c>
      <c r="I7" s="238">
        <f t="shared" si="0"/>
        <v>6</v>
      </c>
      <c r="J7" s="120">
        <v>641</v>
      </c>
      <c r="K7" s="87">
        <v>0</v>
      </c>
      <c r="L7" s="87"/>
      <c r="M7" s="87"/>
      <c r="N7" s="87"/>
      <c r="O7" s="237" t="str">
        <f t="shared" si="1"/>
        <v>0</v>
      </c>
      <c r="P7" s="230">
        <f t="shared" si="2"/>
        <v>0</v>
      </c>
      <c r="Q7" s="230">
        <f t="shared" si="3"/>
        <v>0</v>
      </c>
      <c r="R7" s="230">
        <f t="shared" si="4"/>
        <v>0</v>
      </c>
      <c r="S7" s="230">
        <f t="shared" si="5"/>
        <v>0</v>
      </c>
      <c r="T7" s="230">
        <f t="shared" si="6"/>
        <v>0</v>
      </c>
      <c r="U7" s="231" t="str">
        <f t="shared" si="7"/>
        <v>0</v>
      </c>
      <c r="V7" s="232">
        <f t="shared" si="8"/>
        <v>0</v>
      </c>
      <c r="W7" s="231" t="str">
        <f t="shared" si="9"/>
        <v>0</v>
      </c>
      <c r="X7" s="232">
        <f t="shared" si="10"/>
        <v>0</v>
      </c>
      <c r="Y7" s="38" t="str">
        <f ca="1">LOOKUP(G7,Paramètres!$A$1:$A$20,Paramètres!$C$1:$C$21)</f>
        <v>-15</v>
      </c>
      <c r="Z7" s="11">
        <v>2001</v>
      </c>
      <c r="AA7" s="216" t="s">
        <v>1156</v>
      </c>
      <c r="AB7" s="59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</row>
    <row r="8" spans="1:44" s="15" customFormat="1" x14ac:dyDescent="0.35">
      <c r="A8" s="224">
        <v>3</v>
      </c>
      <c r="B8" s="46" t="s">
        <v>1040</v>
      </c>
      <c r="C8" s="46" t="s">
        <v>1041</v>
      </c>
      <c r="D8" s="136" t="s">
        <v>2409</v>
      </c>
      <c r="E8" s="64" t="s">
        <v>692</v>
      </c>
      <c r="F8" s="64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Franche-Comté</v>
      </c>
      <c r="G8" s="237">
        <f>LOOKUP(Z8-Paramètres!$E$1,Paramètres!$A$1:$A$20)</f>
        <v>-14</v>
      </c>
      <c r="H8" s="237" t="str">
        <f>LOOKUP(G8,Paramètres!$A$1:$B$20)</f>
        <v>C1</v>
      </c>
      <c r="I8" s="209">
        <f t="shared" si="0"/>
        <v>6</v>
      </c>
      <c r="J8" s="116">
        <v>618</v>
      </c>
      <c r="K8" s="2" t="s">
        <v>187</v>
      </c>
      <c r="L8" s="2"/>
      <c r="M8" s="2"/>
      <c r="N8" s="2"/>
      <c r="O8" s="239" t="str">
        <f t="shared" si="1"/>
        <v>80E</v>
      </c>
      <c r="P8" s="193">
        <f t="shared" si="2"/>
        <v>8000000000</v>
      </c>
      <c r="Q8" s="193">
        <f t="shared" si="3"/>
        <v>0</v>
      </c>
      <c r="R8" s="193">
        <f t="shared" si="4"/>
        <v>0</v>
      </c>
      <c r="S8" s="193">
        <f t="shared" si="5"/>
        <v>0</v>
      </c>
      <c r="T8" s="193">
        <f t="shared" si="6"/>
        <v>8000000000</v>
      </c>
      <c r="U8" s="194" t="str">
        <f t="shared" si="7"/>
        <v>80E</v>
      </c>
      <c r="V8" s="195">
        <f t="shared" si="8"/>
        <v>0</v>
      </c>
      <c r="W8" s="194" t="str">
        <f t="shared" si="9"/>
        <v>80E</v>
      </c>
      <c r="X8" s="195">
        <f t="shared" si="10"/>
        <v>0</v>
      </c>
      <c r="Y8" s="38" t="str">
        <f ca="1">LOOKUP(G8,Paramètres!$A$1:$A$20,Paramètres!$C$1:$C$21)</f>
        <v>-15</v>
      </c>
      <c r="Z8" s="25">
        <v>2002</v>
      </c>
      <c r="AA8" s="186" t="s">
        <v>1156</v>
      </c>
      <c r="AB8" s="59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15" customFormat="1" x14ac:dyDescent="0.35">
      <c r="A9" s="224">
        <v>4</v>
      </c>
      <c r="B9" s="46" t="s">
        <v>1081</v>
      </c>
      <c r="C9" s="46" t="s">
        <v>1063</v>
      </c>
      <c r="D9" s="136" t="s">
        <v>2451</v>
      </c>
      <c r="E9" s="64" t="s">
        <v>1016</v>
      </c>
      <c r="F9" s="64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Franche-Comté</v>
      </c>
      <c r="G9" s="237">
        <f>LOOKUP(Z9-Paramètres!$E$1,Paramètres!$A$1:$A$20)</f>
        <v>-14</v>
      </c>
      <c r="H9" s="237" t="str">
        <f>LOOKUP(G9,Paramètres!$A$1:$B$20)</f>
        <v>C1</v>
      </c>
      <c r="I9" s="209">
        <f t="shared" si="0"/>
        <v>5</v>
      </c>
      <c r="J9" s="116">
        <v>596</v>
      </c>
      <c r="K9" s="2" t="s">
        <v>216</v>
      </c>
      <c r="L9" s="2"/>
      <c r="M9" s="2"/>
      <c r="N9" s="2"/>
      <c r="O9" s="239" t="str">
        <f t="shared" si="1"/>
        <v>65E</v>
      </c>
      <c r="P9" s="193">
        <f t="shared" si="2"/>
        <v>6500000000</v>
      </c>
      <c r="Q9" s="193">
        <f t="shared" si="3"/>
        <v>0</v>
      </c>
      <c r="R9" s="193">
        <f t="shared" si="4"/>
        <v>0</v>
      </c>
      <c r="S9" s="193">
        <f t="shared" si="5"/>
        <v>0</v>
      </c>
      <c r="T9" s="193">
        <f t="shared" si="6"/>
        <v>6500000000</v>
      </c>
      <c r="U9" s="194" t="str">
        <f t="shared" si="7"/>
        <v>65E</v>
      </c>
      <c r="V9" s="195">
        <f t="shared" si="8"/>
        <v>0</v>
      </c>
      <c r="W9" s="194" t="str">
        <f t="shared" si="9"/>
        <v>65E</v>
      </c>
      <c r="X9" s="195">
        <f t="shared" si="10"/>
        <v>0</v>
      </c>
      <c r="Y9" s="38" t="str">
        <f ca="1">LOOKUP(G9,Paramètres!$A$1:$A$20,Paramètres!$C$1:$C$21)</f>
        <v>-15</v>
      </c>
      <c r="Z9" s="25">
        <v>2002</v>
      </c>
      <c r="AA9" s="186" t="s">
        <v>1156</v>
      </c>
      <c r="AB9" s="59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s="15" customFormat="1" x14ac:dyDescent="0.35">
      <c r="A10" s="224">
        <v>5</v>
      </c>
      <c r="B10" s="46" t="s">
        <v>1070</v>
      </c>
      <c r="C10" s="46" t="s">
        <v>1053</v>
      </c>
      <c r="D10" s="136" t="s">
        <v>2454</v>
      </c>
      <c r="E10" s="64" t="s">
        <v>1015</v>
      </c>
      <c r="F10" s="64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Franche-Comté</v>
      </c>
      <c r="G10" s="237">
        <f>LOOKUP(Z10-Paramètres!$E$1,Paramètres!$A$1:$A$20)</f>
        <v>-14</v>
      </c>
      <c r="H10" s="237" t="str">
        <f>LOOKUP(G10,Paramètres!$A$1:$B$20)</f>
        <v>C1</v>
      </c>
      <c r="I10" s="209">
        <f t="shared" si="0"/>
        <v>5</v>
      </c>
      <c r="J10" s="116">
        <v>500</v>
      </c>
      <c r="K10" s="2" t="s">
        <v>190</v>
      </c>
      <c r="L10" s="2"/>
      <c r="M10" s="2"/>
      <c r="N10" s="2"/>
      <c r="O10" s="239" t="str">
        <f t="shared" si="1"/>
        <v>50E</v>
      </c>
      <c r="P10" s="193">
        <f t="shared" si="2"/>
        <v>5000000000</v>
      </c>
      <c r="Q10" s="193">
        <f t="shared" si="3"/>
        <v>0</v>
      </c>
      <c r="R10" s="193">
        <f t="shared" si="4"/>
        <v>0</v>
      </c>
      <c r="S10" s="193">
        <f t="shared" si="5"/>
        <v>0</v>
      </c>
      <c r="T10" s="193">
        <f t="shared" si="6"/>
        <v>5000000000</v>
      </c>
      <c r="U10" s="194" t="str">
        <f t="shared" si="7"/>
        <v>50E</v>
      </c>
      <c r="V10" s="195">
        <f t="shared" si="8"/>
        <v>0</v>
      </c>
      <c r="W10" s="194" t="str">
        <f t="shared" si="9"/>
        <v>50E</v>
      </c>
      <c r="X10" s="195">
        <f t="shared" si="10"/>
        <v>0</v>
      </c>
      <c r="Y10" s="38" t="str">
        <f ca="1">LOOKUP(G10,Paramètres!$A$1:$A$20,Paramètres!$C$1:$C$21)</f>
        <v>-15</v>
      </c>
      <c r="Z10" s="25">
        <v>2002</v>
      </c>
      <c r="AA10" s="186" t="s">
        <v>1156</v>
      </c>
      <c r="AB10" s="59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s="15" customFormat="1" x14ac:dyDescent="0.35">
      <c r="A11" s="224">
        <v>6</v>
      </c>
      <c r="B11" s="46" t="s">
        <v>1098</v>
      </c>
      <c r="C11" s="46" t="s">
        <v>1060</v>
      </c>
      <c r="D11" s="136" t="s">
        <v>2452</v>
      </c>
      <c r="E11" s="64" t="s">
        <v>1009</v>
      </c>
      <c r="F11" s="64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Franche-Comté</v>
      </c>
      <c r="G11" s="237">
        <f>LOOKUP(Z11-Paramètres!$E$1,Paramètres!$A$1:$A$20)</f>
        <v>-14</v>
      </c>
      <c r="H11" s="237" t="str">
        <f>LOOKUP(G11,Paramètres!$A$1:$B$20)</f>
        <v>C1</v>
      </c>
      <c r="I11" s="209">
        <f t="shared" si="0"/>
        <v>5</v>
      </c>
      <c r="J11" s="116">
        <v>552</v>
      </c>
      <c r="K11" s="2" t="s">
        <v>188</v>
      </c>
      <c r="L11" s="2"/>
      <c r="M11" s="2"/>
      <c r="N11" s="2"/>
      <c r="O11" s="239" t="str">
        <f t="shared" si="1"/>
        <v>40E</v>
      </c>
      <c r="P11" s="193">
        <f t="shared" si="2"/>
        <v>4000000000</v>
      </c>
      <c r="Q11" s="193">
        <f t="shared" si="3"/>
        <v>0</v>
      </c>
      <c r="R11" s="193">
        <f t="shared" si="4"/>
        <v>0</v>
      </c>
      <c r="S11" s="193">
        <f t="shared" si="5"/>
        <v>0</v>
      </c>
      <c r="T11" s="193">
        <f t="shared" si="6"/>
        <v>4000000000</v>
      </c>
      <c r="U11" s="194" t="str">
        <f t="shared" si="7"/>
        <v>40E</v>
      </c>
      <c r="V11" s="195">
        <f t="shared" si="8"/>
        <v>0</v>
      </c>
      <c r="W11" s="194" t="str">
        <f t="shared" si="9"/>
        <v>40E</v>
      </c>
      <c r="X11" s="195">
        <f t="shared" si="10"/>
        <v>0</v>
      </c>
      <c r="Y11" s="38" t="str">
        <f ca="1">LOOKUP(G11,Paramètres!$A$1:$A$20,Paramètres!$C$1:$C$21)</f>
        <v>-15</v>
      </c>
      <c r="Z11" s="25">
        <v>2002</v>
      </c>
      <c r="AA11" s="186" t="s">
        <v>1156</v>
      </c>
      <c r="AB11" s="59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15" customFormat="1" x14ac:dyDescent="0.35">
      <c r="A12" s="224">
        <v>7</v>
      </c>
      <c r="B12" s="78" t="s">
        <v>516</v>
      </c>
      <c r="C12" s="78" t="s">
        <v>364</v>
      </c>
      <c r="D12" s="148" t="s">
        <v>2410</v>
      </c>
      <c r="E12" s="79" t="s">
        <v>328</v>
      </c>
      <c r="F12" s="64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Franche-Comté</v>
      </c>
      <c r="G12" s="237">
        <f>LOOKUP(Z12-Paramètres!$E$1,Paramètres!$A$1:$A$20)</f>
        <v>-14</v>
      </c>
      <c r="H12" s="237" t="str">
        <f>LOOKUP(G12,Paramètres!$A$1:$B$20)</f>
        <v>C1</v>
      </c>
      <c r="I12" s="238">
        <f t="shared" si="0"/>
        <v>5</v>
      </c>
      <c r="J12" s="120">
        <v>564</v>
      </c>
      <c r="K12" s="87" t="s">
        <v>217</v>
      </c>
      <c r="L12" s="87"/>
      <c r="M12" s="87"/>
      <c r="N12" s="87"/>
      <c r="O12" s="237" t="str">
        <f t="shared" si="1"/>
        <v>30E</v>
      </c>
      <c r="P12" s="230">
        <f t="shared" si="2"/>
        <v>3000000000</v>
      </c>
      <c r="Q12" s="230">
        <f t="shared" si="3"/>
        <v>0</v>
      </c>
      <c r="R12" s="230">
        <f t="shared" si="4"/>
        <v>0</v>
      </c>
      <c r="S12" s="230">
        <f t="shared" si="5"/>
        <v>0</v>
      </c>
      <c r="T12" s="230">
        <f t="shared" si="6"/>
        <v>3000000000</v>
      </c>
      <c r="U12" s="231" t="str">
        <f t="shared" si="7"/>
        <v>30E</v>
      </c>
      <c r="V12" s="232">
        <f t="shared" si="8"/>
        <v>0</v>
      </c>
      <c r="W12" s="231" t="str">
        <f t="shared" si="9"/>
        <v>30E</v>
      </c>
      <c r="X12" s="232">
        <f t="shared" si="10"/>
        <v>0</v>
      </c>
      <c r="Y12" s="38" t="str">
        <f ca="1">LOOKUP(G12,Paramètres!$A$1:$A$20,Paramètres!$C$1:$C$21)</f>
        <v>-15</v>
      </c>
      <c r="Z12" s="11">
        <v>2002</v>
      </c>
      <c r="AA12" s="216" t="s">
        <v>1156</v>
      </c>
      <c r="AB12" s="59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44" s="15" customFormat="1" x14ac:dyDescent="0.35">
      <c r="A13" s="224">
        <v>8</v>
      </c>
      <c r="B13" s="46" t="s">
        <v>1037</v>
      </c>
      <c r="C13" s="46" t="s">
        <v>1038</v>
      </c>
      <c r="D13" s="136" t="s">
        <v>2408</v>
      </c>
      <c r="E13" s="64" t="s">
        <v>1039</v>
      </c>
      <c r="F13" s="64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Franche-Comté</v>
      </c>
      <c r="G13" s="237">
        <f>LOOKUP(Z13-Paramètres!$E$1,Paramètres!$A$1:$A$20)</f>
        <v>-15</v>
      </c>
      <c r="H13" s="237" t="str">
        <f>LOOKUP(G13,Paramètres!$A$1:$B$20)</f>
        <v>C2</v>
      </c>
      <c r="I13" s="209">
        <f t="shared" si="0"/>
        <v>5</v>
      </c>
      <c r="J13" s="116">
        <v>554</v>
      </c>
      <c r="K13" s="38" t="s">
        <v>218</v>
      </c>
      <c r="L13" s="38"/>
      <c r="M13" s="52"/>
      <c r="N13" s="52"/>
      <c r="O13" s="239" t="str">
        <f t="shared" si="1"/>
        <v>25E</v>
      </c>
      <c r="P13" s="193">
        <f t="shared" si="2"/>
        <v>2500000000</v>
      </c>
      <c r="Q13" s="193">
        <f t="shared" si="3"/>
        <v>0</v>
      </c>
      <c r="R13" s="193">
        <f t="shared" si="4"/>
        <v>0</v>
      </c>
      <c r="S13" s="193">
        <f t="shared" si="5"/>
        <v>0</v>
      </c>
      <c r="T13" s="193">
        <f t="shared" si="6"/>
        <v>2500000000</v>
      </c>
      <c r="U13" s="194" t="str">
        <f t="shared" si="7"/>
        <v>25E</v>
      </c>
      <c r="V13" s="195">
        <f t="shared" si="8"/>
        <v>0</v>
      </c>
      <c r="W13" s="194" t="str">
        <f t="shared" si="9"/>
        <v>25E</v>
      </c>
      <c r="X13" s="195">
        <f t="shared" si="10"/>
        <v>0</v>
      </c>
      <c r="Y13" s="38" t="str">
        <f ca="1">LOOKUP(G13,Paramètres!$A$1:$A$20,Paramètres!$C$1:$C$21)</f>
        <v>-15</v>
      </c>
      <c r="Z13" s="25">
        <v>2001</v>
      </c>
      <c r="AA13" s="186" t="s">
        <v>1156</v>
      </c>
      <c r="AB13" s="59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15" customFormat="1" x14ac:dyDescent="0.35">
      <c r="A14" s="224">
        <v>9</v>
      </c>
      <c r="B14" s="46" t="s">
        <v>1076</v>
      </c>
      <c r="C14" s="46" t="s">
        <v>1058</v>
      </c>
      <c r="D14" s="136" t="s">
        <v>2453</v>
      </c>
      <c r="E14" s="64" t="s">
        <v>1014</v>
      </c>
      <c r="F14" s="64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Franche-Comté</v>
      </c>
      <c r="G14" s="237">
        <f>LOOKUP(Z14-Paramètres!$E$1,Paramètres!$A$1:$A$20)</f>
        <v>-14</v>
      </c>
      <c r="H14" s="237" t="str">
        <f>LOOKUP(G14,Paramètres!$A$1:$B$20)</f>
        <v>C1</v>
      </c>
      <c r="I14" s="209">
        <f t="shared" si="0"/>
        <v>5</v>
      </c>
      <c r="J14" s="116">
        <v>502</v>
      </c>
      <c r="K14" s="2" t="s">
        <v>219</v>
      </c>
      <c r="L14" s="2"/>
      <c r="M14" s="2"/>
      <c r="N14" s="2"/>
      <c r="O14" s="239" t="str">
        <f t="shared" si="1"/>
        <v>20E</v>
      </c>
      <c r="P14" s="193">
        <f t="shared" si="2"/>
        <v>2000000000</v>
      </c>
      <c r="Q14" s="193">
        <f t="shared" si="3"/>
        <v>0</v>
      </c>
      <c r="R14" s="193">
        <f t="shared" si="4"/>
        <v>0</v>
      </c>
      <c r="S14" s="193">
        <f t="shared" si="5"/>
        <v>0</v>
      </c>
      <c r="T14" s="193">
        <f t="shared" si="6"/>
        <v>2000000000</v>
      </c>
      <c r="U14" s="194" t="str">
        <f t="shared" si="7"/>
        <v>20E</v>
      </c>
      <c r="V14" s="195">
        <f t="shared" si="8"/>
        <v>0</v>
      </c>
      <c r="W14" s="194" t="str">
        <f t="shared" si="9"/>
        <v>20E</v>
      </c>
      <c r="X14" s="195">
        <f t="shared" si="10"/>
        <v>0</v>
      </c>
      <c r="Y14" s="38" t="str">
        <f ca="1">LOOKUP(G14,Paramètres!$A$1:$A$20,Paramètres!$C$1:$C$21)</f>
        <v>-15</v>
      </c>
      <c r="Z14" s="25">
        <v>2002</v>
      </c>
      <c r="AA14" s="186" t="s">
        <v>1156</v>
      </c>
      <c r="AB14" s="59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15" customFormat="1" x14ac:dyDescent="0.35">
      <c r="A15" s="224">
        <v>10</v>
      </c>
      <c r="B15" s="32" t="s">
        <v>1068</v>
      </c>
      <c r="C15" s="32" t="s">
        <v>903</v>
      </c>
      <c r="D15" s="138" t="s">
        <v>2449</v>
      </c>
      <c r="E15" s="33" t="s">
        <v>1015</v>
      </c>
      <c r="F15" s="33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Franche-Comté</v>
      </c>
      <c r="G15" s="238">
        <f>LOOKUP(Z15-Paramètres!$E$1,Paramètres!$A$1:$A$20)</f>
        <v>-15</v>
      </c>
      <c r="H15" s="238" t="str">
        <f>LOOKUP(G15,Paramètres!$A$1:$B$20)</f>
        <v>C2</v>
      </c>
      <c r="I15" s="209">
        <f>INT(J15/100)</f>
        <v>5</v>
      </c>
      <c r="J15" s="116">
        <v>500</v>
      </c>
      <c r="K15" s="1">
        <v>0</v>
      </c>
      <c r="L15" s="1"/>
      <c r="M15" s="1"/>
      <c r="N15" s="1"/>
      <c r="O15" s="241" t="str">
        <f>IF(X15&gt;0,CONCATENATE(W15,INT(X15/POWER(10,INT(LOG10(X15)/2)*2)),CHAR(73-INT(LOG10(X15)/2))),W15)</f>
        <v>0</v>
      </c>
      <c r="P15" s="193">
        <f>POWER(10,(73-CODE(IF(OR(K15=0,K15="",K15="Ni"),"Z",RIGHT(UPPER(K15)))))*2)*IF(OR(K15=0,K15="",K15="Ni"),0,VALUE(LEFT(K15,LEN(K15)-1)))</f>
        <v>0</v>
      </c>
      <c r="Q15" s="193">
        <f>POWER(10,(73-CODE(IF(OR(L15=0,L15="",L15="Ni"),"Z",RIGHT(UPPER(L15)))))*2)*IF(OR(L15=0,L15="",L15="Ni"),0,VALUE(LEFT(L15,LEN(L15)-1)))</f>
        <v>0</v>
      </c>
      <c r="R15" s="193">
        <f>POWER(10,(73-CODE(IF(OR(M15=0,M15="",M15="Ni"),"Z",RIGHT(UPPER(M15)))))*2)*IF(OR(M15=0,M15="",M15="Ni"),0,VALUE(LEFT(M15,LEN(M15)-1)))</f>
        <v>0</v>
      </c>
      <c r="S15" s="193">
        <f>POWER(10,(73-CODE(IF(OR(N15=0,N15="",N15="Ni"),"Z",RIGHT(UPPER(N15)))))*2)*IF(OR(N15=0,N15="",N15="Ni"),0,VALUE(LEFT(N15,LEN(N15)-1)))</f>
        <v>0</v>
      </c>
      <c r="T15" s="193">
        <f>P15+Q15+R15+S15</f>
        <v>0</v>
      </c>
      <c r="U15" s="194" t="str">
        <f>IF(T15&gt;0,CONCATENATE(INT(T15/POWER(10,INT(MIN(LOG10(T15),16)/2)*2)),CHAR(73-INT(MIN(LOG10(T15),16)/2))),"0")</f>
        <v>0</v>
      </c>
      <c r="V15" s="195">
        <f>IF(T15&gt;0,T15-INT(T15/POWER(10,INT(MIN(LOG10(T15),16)/2)*2))*POWER(10,INT(MIN(LOG10(T15),16)/2)*2),0)</f>
        <v>0</v>
      </c>
      <c r="W15" s="194" t="str">
        <f>IF(V15&gt;0,CONCATENATE(U15,INT(V15/POWER(10,INT(LOG10(V15)/2)*2)),CHAR(73-INT(LOG10(V15)/2))),U15)</f>
        <v>0</v>
      </c>
      <c r="X15" s="195">
        <f>IF(V15&gt;0,V15-INT(V15/POWER(10,INT(LOG10(V15)/2)*2))*POWER(10,INT(LOG10(V15)/2)*2),0)</f>
        <v>0</v>
      </c>
      <c r="Y15" s="38" t="str">
        <f ca="1">LOOKUP(G15,Paramètres!$A$1:$A$20,Paramètres!$C$1:$C$21)</f>
        <v>-15</v>
      </c>
      <c r="Z15" s="25">
        <v>2001</v>
      </c>
      <c r="AA15" s="186" t="s">
        <v>1156</v>
      </c>
      <c r="AB15" s="59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15" customFormat="1" x14ac:dyDescent="0.35">
      <c r="A16" s="224">
        <v>11</v>
      </c>
      <c r="B16" s="46" t="s">
        <v>1086</v>
      </c>
      <c r="C16" s="46" t="s">
        <v>780</v>
      </c>
      <c r="D16" s="136" t="s">
        <v>3092</v>
      </c>
      <c r="E16" s="64" t="s">
        <v>842</v>
      </c>
      <c r="F16" s="64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Franche-Comté</v>
      </c>
      <c r="G16" s="237">
        <f>LOOKUP(Z16-Paramètres!$E$1,Paramètres!$A$1:$A$20)</f>
        <v>-14</v>
      </c>
      <c r="H16" s="237" t="str">
        <f>LOOKUP(G16,Paramètres!$A$1:$B$20)</f>
        <v>C1</v>
      </c>
      <c r="I16" s="209">
        <f t="shared" si="0"/>
        <v>5</v>
      </c>
      <c r="J16" s="116">
        <v>500</v>
      </c>
      <c r="K16" s="2" t="s">
        <v>189</v>
      </c>
      <c r="L16" s="2"/>
      <c r="M16" s="2"/>
      <c r="N16" s="2"/>
      <c r="O16" s="239" t="str">
        <f t="shared" si="1"/>
        <v>15E</v>
      </c>
      <c r="P16" s="193">
        <f t="shared" si="2"/>
        <v>1500000000</v>
      </c>
      <c r="Q16" s="193">
        <f t="shared" si="3"/>
        <v>0</v>
      </c>
      <c r="R16" s="193">
        <f t="shared" si="4"/>
        <v>0</v>
      </c>
      <c r="S16" s="193">
        <f t="shared" si="5"/>
        <v>0</v>
      </c>
      <c r="T16" s="193">
        <f t="shared" si="6"/>
        <v>1500000000</v>
      </c>
      <c r="U16" s="194" t="str">
        <f t="shared" si="7"/>
        <v>15E</v>
      </c>
      <c r="V16" s="195">
        <f t="shared" si="8"/>
        <v>0</v>
      </c>
      <c r="W16" s="194" t="str">
        <f t="shared" si="9"/>
        <v>15E</v>
      </c>
      <c r="X16" s="195">
        <f t="shared" si="10"/>
        <v>0</v>
      </c>
      <c r="Y16" s="38" t="str">
        <f ca="1">LOOKUP(G16,Paramètres!$A$1:$A$20,Paramètres!$C$1:$C$21)</f>
        <v>-15</v>
      </c>
      <c r="Z16" s="25">
        <v>2002</v>
      </c>
      <c r="AA16" s="186" t="s">
        <v>1156</v>
      </c>
      <c r="AB16" s="59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15" customFormat="1" x14ac:dyDescent="0.35">
      <c r="A17" s="224">
        <v>12</v>
      </c>
      <c r="B17" s="46" t="s">
        <v>3050</v>
      </c>
      <c r="C17" s="46" t="s">
        <v>3049</v>
      </c>
      <c r="D17" s="136" t="s">
        <v>3078</v>
      </c>
      <c r="E17" s="64" t="s">
        <v>60</v>
      </c>
      <c r="F17" s="64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Franche-Comté</v>
      </c>
      <c r="G17" s="237">
        <f>LOOKUP(Z17-Paramètres!$E$1,Paramètres!$A$1:$A$20)</f>
        <v>-14</v>
      </c>
      <c r="H17" s="237" t="str">
        <f>LOOKUP(G17,Paramètres!$A$1:$B$20)</f>
        <v>C1</v>
      </c>
      <c r="I17" s="209">
        <f t="shared" si="0"/>
        <v>5</v>
      </c>
      <c r="J17" s="116">
        <v>500</v>
      </c>
      <c r="K17" s="2" t="s">
        <v>220</v>
      </c>
      <c r="L17" s="2"/>
      <c r="M17" s="2"/>
      <c r="N17" s="2"/>
      <c r="O17" s="239" t="str">
        <f t="shared" si="1"/>
        <v>10E</v>
      </c>
      <c r="P17" s="193">
        <f t="shared" si="2"/>
        <v>1000000000</v>
      </c>
      <c r="Q17" s="193">
        <f t="shared" si="3"/>
        <v>0</v>
      </c>
      <c r="R17" s="193">
        <f t="shared" si="4"/>
        <v>0</v>
      </c>
      <c r="S17" s="193">
        <f t="shared" si="5"/>
        <v>0</v>
      </c>
      <c r="T17" s="193">
        <f t="shared" si="6"/>
        <v>1000000000</v>
      </c>
      <c r="U17" s="194" t="str">
        <f t="shared" si="7"/>
        <v>10E</v>
      </c>
      <c r="V17" s="195">
        <f t="shared" si="8"/>
        <v>0</v>
      </c>
      <c r="W17" s="194" t="str">
        <f t="shared" si="9"/>
        <v>10E</v>
      </c>
      <c r="X17" s="195">
        <f t="shared" si="10"/>
        <v>0</v>
      </c>
      <c r="Y17" s="38" t="str">
        <f ca="1">LOOKUP(G17,Paramètres!$A$1:$A$20,Paramètres!$C$1:$C$21)</f>
        <v>-15</v>
      </c>
      <c r="Z17" s="25">
        <v>2002</v>
      </c>
      <c r="AA17" s="186" t="s">
        <v>1156</v>
      </c>
      <c r="AB17" s="59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15" customFormat="1" x14ac:dyDescent="0.35">
      <c r="A18" s="224">
        <v>13</v>
      </c>
      <c r="B18" s="46" t="s">
        <v>1083</v>
      </c>
      <c r="C18" s="46" t="s">
        <v>3060</v>
      </c>
      <c r="D18" s="136" t="s">
        <v>3082</v>
      </c>
      <c r="E18" s="64" t="s">
        <v>1129</v>
      </c>
      <c r="F18" s="64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Franche-Comté</v>
      </c>
      <c r="G18" s="237">
        <f>LOOKUP(Z18-Paramètres!$E$1,Paramètres!$A$1:$A$20)</f>
        <v>-15</v>
      </c>
      <c r="H18" s="237" t="str">
        <f>LOOKUP(G18,Paramètres!$A$1:$B$20)</f>
        <v>C2</v>
      </c>
      <c r="I18" s="209">
        <f t="shared" si="0"/>
        <v>5</v>
      </c>
      <c r="J18" s="116">
        <v>500</v>
      </c>
      <c r="K18" s="2" t="s">
        <v>221</v>
      </c>
      <c r="L18" s="2"/>
      <c r="M18" s="2"/>
      <c r="N18" s="2"/>
      <c r="O18" s="239" t="str">
        <f t="shared" si="1"/>
        <v>5E</v>
      </c>
      <c r="P18" s="193">
        <f t="shared" si="2"/>
        <v>500000000</v>
      </c>
      <c r="Q18" s="193">
        <f t="shared" si="3"/>
        <v>0</v>
      </c>
      <c r="R18" s="193">
        <f t="shared" si="4"/>
        <v>0</v>
      </c>
      <c r="S18" s="193">
        <f t="shared" si="5"/>
        <v>0</v>
      </c>
      <c r="T18" s="193">
        <f t="shared" si="6"/>
        <v>500000000</v>
      </c>
      <c r="U18" s="194" t="str">
        <f t="shared" si="7"/>
        <v>5E</v>
      </c>
      <c r="V18" s="195">
        <f t="shared" si="8"/>
        <v>0</v>
      </c>
      <c r="W18" s="194" t="str">
        <f t="shared" si="9"/>
        <v>5E</v>
      </c>
      <c r="X18" s="195">
        <f t="shared" si="10"/>
        <v>0</v>
      </c>
      <c r="Y18" s="38" t="str">
        <f ca="1">LOOKUP(G18,Paramètres!$A$1:$A$20,Paramètres!$C$1:$C$21)</f>
        <v>-15</v>
      </c>
      <c r="Z18" s="25">
        <v>2001</v>
      </c>
      <c r="AA18" s="186" t="s">
        <v>1156</v>
      </c>
      <c r="AB18" s="59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s="15" customFormat="1" x14ac:dyDescent="0.35">
      <c r="A19" s="224">
        <v>14</v>
      </c>
      <c r="B19" s="32" t="s">
        <v>3052</v>
      </c>
      <c r="C19" s="32" t="s">
        <v>780</v>
      </c>
      <c r="D19" s="138" t="s">
        <v>3077</v>
      </c>
      <c r="E19" s="33" t="s">
        <v>60</v>
      </c>
      <c r="F19" s="33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Franche-Comté</v>
      </c>
      <c r="G19" s="238">
        <f>LOOKUP(Z19-Paramètres!$E$1,Paramètres!$A$1:$A$20)</f>
        <v>-15</v>
      </c>
      <c r="H19" s="238" t="str">
        <f>LOOKUP(G19,Paramètres!$A$1:$B$20)</f>
        <v>C2</v>
      </c>
      <c r="I19" s="209">
        <f t="shared" si="0"/>
        <v>5</v>
      </c>
      <c r="J19" s="116">
        <v>500</v>
      </c>
      <c r="K19" s="1" t="s">
        <v>224</v>
      </c>
      <c r="L19" s="1"/>
      <c r="M19" s="1"/>
      <c r="N19" s="1"/>
      <c r="O19" s="241" t="str">
        <f t="shared" si="1"/>
        <v>2E</v>
      </c>
      <c r="P19" s="193">
        <f t="shared" si="2"/>
        <v>200000000</v>
      </c>
      <c r="Q19" s="193">
        <f t="shared" si="3"/>
        <v>0</v>
      </c>
      <c r="R19" s="193">
        <f t="shared" si="4"/>
        <v>0</v>
      </c>
      <c r="S19" s="193">
        <f t="shared" si="5"/>
        <v>0</v>
      </c>
      <c r="T19" s="193">
        <f t="shared" si="6"/>
        <v>200000000</v>
      </c>
      <c r="U19" s="194" t="str">
        <f t="shared" si="7"/>
        <v>2E</v>
      </c>
      <c r="V19" s="195">
        <f t="shared" si="8"/>
        <v>0</v>
      </c>
      <c r="W19" s="194" t="str">
        <f t="shared" si="9"/>
        <v>2E</v>
      </c>
      <c r="X19" s="195">
        <f t="shared" si="10"/>
        <v>0</v>
      </c>
      <c r="Y19" s="38" t="str">
        <f ca="1">LOOKUP(G19,Paramètres!$A$1:$A$20,Paramètres!$C$1:$C$21)</f>
        <v>-15</v>
      </c>
      <c r="Z19" s="25">
        <v>2001</v>
      </c>
      <c r="AA19" s="186" t="s">
        <v>1156</v>
      </c>
      <c r="AB19" s="61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35" customFormat="1" x14ac:dyDescent="0.35">
      <c r="A20" s="222"/>
      <c r="C20" s="43"/>
      <c r="D20" s="223"/>
      <c r="E20" s="66"/>
      <c r="F20" s="66"/>
      <c r="G20" s="20"/>
      <c r="H20" s="20"/>
      <c r="J20" s="43"/>
      <c r="L20" s="20"/>
      <c r="Q20" s="20"/>
      <c r="Z20" s="222"/>
      <c r="AA20" s="222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</row>
    <row r="21" spans="1:44" s="35" customFormat="1" x14ac:dyDescent="0.35">
      <c r="A21" s="222"/>
      <c r="C21" s="43"/>
      <c r="D21" s="223"/>
      <c r="E21" s="66"/>
      <c r="F21" s="66"/>
      <c r="G21" s="20"/>
      <c r="H21" s="20"/>
      <c r="J21" s="43"/>
      <c r="L21" s="20"/>
      <c r="Q21" s="20"/>
      <c r="Z21" s="222"/>
      <c r="AA21" s="222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</row>
  </sheetData>
  <sheetProtection formatCells="0" formatColumns="0" formatRows="0" insertColumns="0" insertRows="0" insertHyperlinks="0" deleteColumns="0" deleteRows="0" sort="0" autoFilter="0" pivotTables="0"/>
  <customSheetViews>
    <customSheetView guid="{463E170A-BC43-40FC-B560-85BBAB7B6F04}" fitToPage="1" hiddenColumns="1">
      <selection activeCell="AE26" sqref="AE26"/>
      <pageMargins left="0.23622047244094491" right="0.23622047244094491" top="0.74803149606299213" bottom="0.74803149606299213" header="0.31496062992125984" footer="0.31496062992125984"/>
      <pageSetup paperSize="9" scale="77" fitToHeight="0" orientation="landscape" r:id="rId1"/>
    </customSheetView>
  </customSheetViews>
  <mergeCells count="2">
    <mergeCell ref="N2:O2"/>
    <mergeCell ref="N3:O3"/>
  </mergeCell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CONVOCATION</vt:lpstr>
      <vt:lpstr>MESSIEURS ELITE</vt:lpstr>
      <vt:lpstr>GARCONS -18</vt:lpstr>
      <vt:lpstr>GARCONS -15</vt:lpstr>
      <vt:lpstr>GARCONS -13</vt:lpstr>
      <vt:lpstr>GARCONS -11</vt:lpstr>
      <vt:lpstr>DAMES ELITE</vt:lpstr>
      <vt:lpstr>FILLES -18</vt:lpstr>
      <vt:lpstr>FILLES -15</vt:lpstr>
      <vt:lpstr>FILLES -13</vt:lpstr>
      <vt:lpstr>FILLES -11</vt:lpstr>
      <vt:lpstr>Garçons</vt:lpstr>
      <vt:lpstr>Filles</vt:lpstr>
      <vt:lpstr>Paramètres</vt:lpstr>
      <vt:lpstr>Base Listes</vt:lpstr>
      <vt:lpstr>edt_rapport Garçons</vt:lpstr>
      <vt:lpstr>Liste en forme Garçons</vt:lpstr>
      <vt:lpstr>edt_rapport Filles</vt:lpstr>
      <vt:lpstr>Liste en forme Filles</vt:lpstr>
      <vt:lpstr>Clubs</vt:lpstr>
      <vt:lpstr>ENVOI</vt:lpstr>
    </vt:vector>
  </TitlesOfParts>
  <Company>Ligue Franche Comté Tennis de 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Franche Comté Tennis de table</dc:creator>
  <cp:lastModifiedBy>admin</cp:lastModifiedBy>
  <cp:lastPrinted>2015-11-09T14:18:46Z</cp:lastPrinted>
  <dcterms:created xsi:type="dcterms:W3CDTF">2007-02-06T15:21:09Z</dcterms:created>
  <dcterms:modified xsi:type="dcterms:W3CDTF">2015-11-09T14:25:49Z</dcterms:modified>
</cp:coreProperties>
</file>